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420" windowHeight="4035" activeTab="14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3">'13'!$A:$IV</definedName>
    <definedName name="_xlnm.Print_Area" localSheetId="3">'3'!$A$1:$O$42</definedName>
    <definedName name="_xlnm.Print_Area" localSheetId="4">'4'!$A$1:$Q$35</definedName>
    <definedName name="_xlnm.Print_Area" localSheetId="7">'7'!$A$1:$N$39</definedName>
    <definedName name="_xlnm.Print_Area" localSheetId="0">'Índice'!$A:$IV</definedName>
  </definedNames>
  <calcPr fullCalcOnLoad="1"/>
</workbook>
</file>

<file path=xl/sharedStrings.xml><?xml version="1.0" encoding="utf-8"?>
<sst xmlns="http://schemas.openxmlformats.org/spreadsheetml/2006/main" count="495" uniqueCount="134">
  <si>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</si>
  <si>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</si>
  <si>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</si>
  <si>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</si>
  <si>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</si>
  <si>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</si>
  <si>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</si>
  <si>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</si>
  <si>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</si>
  <si>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</t>
  </si>
  <si>
    <t>-</t>
  </si>
  <si>
    <t>Mujeres</t>
  </si>
  <si>
    <t>Hombres</t>
  </si>
  <si>
    <t>Casinos</t>
  </si>
  <si>
    <t>Bingos</t>
  </si>
  <si>
    <t>Máquinas "B"</t>
  </si>
  <si>
    <t xml:space="preserve">Gasto real </t>
  </si>
  <si>
    <t>Población</t>
  </si>
  <si>
    <t>Gasto aparente</t>
  </si>
  <si>
    <t>Número de locales</t>
  </si>
  <si>
    <t>Índice de densidad                         (por millón de habitantes)</t>
  </si>
  <si>
    <t>Nº Máquinas "B"</t>
  </si>
  <si>
    <t>Media por habitante (euros)</t>
  </si>
  <si>
    <t>Máquinas</t>
  </si>
  <si>
    <t>Salones</t>
  </si>
  <si>
    <t>Sorteos y otros juegos</t>
  </si>
  <si>
    <t>Iniciados</t>
  </si>
  <si>
    <t>Resueltos</t>
  </si>
  <si>
    <t>TOTAL</t>
  </si>
  <si>
    <t>Mesas en casinos andaluces</t>
  </si>
  <si>
    <t>Ingresos totales por juego</t>
  </si>
  <si>
    <t>Ingreso medio por mesa y juego</t>
  </si>
  <si>
    <t>Total propinas</t>
  </si>
  <si>
    <t>Ruleta francesa</t>
  </si>
  <si>
    <t>Ruleta americana</t>
  </si>
  <si>
    <t>Black jack</t>
  </si>
  <si>
    <t>Delegaciones y otras autoridades</t>
  </si>
  <si>
    <t>Policía</t>
  </si>
  <si>
    <t>Salón de Juego</t>
  </si>
  <si>
    <t>Prohibidos ámbito provincial</t>
  </si>
  <si>
    <t>Prohibidos ámbito Comunidad Autónoma</t>
  </si>
  <si>
    <t>Total prohibidos</t>
  </si>
  <si>
    <t>Nota: No se ofrece la desagregación del dato para Salones de Juego, por la imposibilidad actual de los sistemas de información</t>
  </si>
  <si>
    <t>Por juegos</t>
  </si>
  <si>
    <t>Propinas</t>
  </si>
  <si>
    <t>Entradas</t>
  </si>
  <si>
    <t>Máquinas "C"</t>
  </si>
  <si>
    <t>Visitantes</t>
  </si>
  <si>
    <t>Gasto medio por visitante (euros)</t>
  </si>
  <si>
    <t>Cifras medias por casino</t>
  </si>
  <si>
    <t>Ingresos (miles de euros)</t>
  </si>
  <si>
    <t>Gastos</t>
  </si>
  <si>
    <t>Drop</t>
  </si>
  <si>
    <t>Cifras totales por casino</t>
  </si>
  <si>
    <t>Número de Máquinas</t>
  </si>
  <si>
    <t>Volumen de juego total anual (miles de euros</t>
  </si>
  <si>
    <t>Recaudación total (miles de euros)</t>
  </si>
  <si>
    <t>Volumen de juego medio por máquina (euros)</t>
  </si>
  <si>
    <t>Recaudación media por máquina (euros)</t>
  </si>
  <si>
    <t>Volumen de Juego</t>
  </si>
  <si>
    <t>Bingos:</t>
  </si>
  <si>
    <t>Máquinas "B" :</t>
  </si>
  <si>
    <t>Inspecciones:</t>
  </si>
  <si>
    <t>Sanciones:</t>
  </si>
  <si>
    <t>Prohibidos:</t>
  </si>
  <si>
    <t>Punta y banca</t>
  </si>
  <si>
    <r>
      <t xml:space="preserve">Póker Círculo </t>
    </r>
    <r>
      <rPr>
        <vertAlign val="superscript"/>
        <sz val="8"/>
        <rFont val="Arial"/>
        <family val="2"/>
      </rPr>
      <t>1</t>
    </r>
  </si>
  <si>
    <r>
      <t xml:space="preserve">Póker Texas Hold`em </t>
    </r>
    <r>
      <rPr>
        <vertAlign val="superscript"/>
        <sz val="8"/>
        <rFont val="Arial"/>
        <family val="2"/>
      </rPr>
      <t>1</t>
    </r>
  </si>
  <si>
    <r>
      <t xml:space="preserve">Tripoker </t>
    </r>
    <r>
      <rPr>
        <vertAlign val="superscript"/>
        <sz val="8"/>
        <rFont val="Arial"/>
        <family val="2"/>
      </rPr>
      <t>1</t>
    </r>
  </si>
  <si>
    <r>
      <t xml:space="preserve">Trijóker </t>
    </r>
    <r>
      <rPr>
        <vertAlign val="superscript"/>
        <sz val="8"/>
        <rFont val="Arial"/>
        <family val="2"/>
      </rPr>
      <t>1</t>
    </r>
  </si>
  <si>
    <r>
      <t xml:space="preserve">Boule </t>
    </r>
    <r>
      <rPr>
        <vertAlign val="superscript"/>
        <sz val="8"/>
        <rFont val="Arial"/>
        <family val="2"/>
      </rPr>
      <t>1</t>
    </r>
  </si>
  <si>
    <r>
      <t xml:space="preserve">Treinta y Cuarenta </t>
    </r>
    <r>
      <rPr>
        <vertAlign val="superscript"/>
        <sz val="8"/>
        <rFont val="Arial"/>
        <family val="2"/>
      </rPr>
      <t>1</t>
    </r>
  </si>
  <si>
    <r>
      <t xml:space="preserve">Baccara Chemin de Fer </t>
    </r>
    <r>
      <rPr>
        <vertAlign val="superscript"/>
        <sz val="8"/>
        <rFont val="Arial"/>
        <family val="2"/>
      </rPr>
      <t>1</t>
    </r>
  </si>
  <si>
    <r>
      <t xml:space="preserve">Baccara Dos Paños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</si>
  <si>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Juego incluido desde febrero de 2010</t>
    </r>
  </si>
  <si>
    <t>5. Gasto real y aparente por persona, volumen medio de juego y densidad de casinos por provincia</t>
  </si>
  <si>
    <t>4. Distribución de ingresos medios y totales en casinos</t>
  </si>
  <si>
    <t>Volumen</t>
  </si>
  <si>
    <t>Salas</t>
  </si>
  <si>
    <t>M. B</t>
  </si>
  <si>
    <t>M.B: Máquinas tipo B</t>
  </si>
  <si>
    <t>Volumen en miles de euros</t>
  </si>
  <si>
    <t>Casinos:</t>
  </si>
  <si>
    <t>1. Volumen de juego total por provincia, gasto real y aparente por persona y provincia</t>
  </si>
  <si>
    <t>7. Número de salas de Bingo, volumen de juego, gasto real y aparente por persona, volumen medio de juego y densidad en bingos por provincia</t>
  </si>
  <si>
    <t>Volumen de juego total por provincia, gasto real y aparente por persona y provincia (Tabla y gráfico)</t>
  </si>
  <si>
    <t>Evolución del volumen de juego total por provincia (Tabla y gráfico)</t>
  </si>
  <si>
    <t>Distribución de ingresos medios y totales en casinos  (Tabla y gráfico)</t>
  </si>
  <si>
    <t>Gasto real y aparente por persona, volumen medio de juego y densidad de casinos por provincia (Tabla)</t>
  </si>
  <si>
    <t>Evolución del volumen de juego en casinos por provincia (Tabla y gráfico)</t>
  </si>
  <si>
    <t>Número de salas de Bingo, volumen de juego, gasto real y aparente por persona, volumen medio de juego y densidad en bingos por provincia (Tabla y gráfico)</t>
  </si>
  <si>
    <t>Evolución del número de salas y volumen de juego en bingo en Andalucía por provincia (Tabla y gráfico)</t>
  </si>
  <si>
    <t>Expedientes Sancionadores Iniciados y Resueltos por materia y provincia  (Tabla)</t>
  </si>
  <si>
    <t>Prohibidos por residencia y sexo  (Tabla)</t>
  </si>
  <si>
    <t>Prohibidos por ámbito de prohibición y sexo  (Tabla)</t>
  </si>
  <si>
    <t>Inspecciones por materia y organismo</t>
  </si>
  <si>
    <t>11. Actuaciones de inspección por materia, provincia y organismo</t>
  </si>
  <si>
    <t>Inspecciones por materia y provincia</t>
  </si>
  <si>
    <t>Distribución de ingresos por tipo de juego en casinos (Tabla y gráfico)</t>
  </si>
  <si>
    <t>Actuaciones de inspección por materia, provincia y organismo. (Tabla y gráfico)</t>
  </si>
  <si>
    <t>12. Expedientes Sancionadores Iniciados y Resueltos por materia y provincia</t>
  </si>
  <si>
    <t>Evolución del número de máquinas "B" y volumen de juego en maquinas B en Andalucía por provincia (Tabla y gráfico)</t>
  </si>
  <si>
    <r>
      <t xml:space="preserve">3. Distribución de ingresos por tipo de juego en casinos </t>
    </r>
    <r>
      <rPr>
        <b/>
        <sz val="8"/>
        <color indexed="57"/>
        <rFont val="Arial"/>
        <family val="2"/>
      </rPr>
      <t>(miles de euros)</t>
    </r>
  </si>
  <si>
    <t>Volumen de juego (miles de euros)</t>
  </si>
  <si>
    <t xml:space="preserve">Gasto real (miles de euros) </t>
  </si>
  <si>
    <t>Gasto aparente (euros)</t>
  </si>
  <si>
    <t>Volumen medio de juego (miles de euros)</t>
  </si>
  <si>
    <r>
      <t xml:space="preserve">6. Evolución del volumen de juego en casinos por provincia </t>
    </r>
    <r>
      <rPr>
        <b/>
        <sz val="8"/>
        <color indexed="57"/>
        <rFont val="Arial"/>
        <family val="2"/>
      </rPr>
      <t>(miles de euros)</t>
    </r>
  </si>
  <si>
    <r>
      <t xml:space="preserve">8. Evolución del número de salas y volumen de juego en bingo en Andalucía por provincia </t>
    </r>
    <r>
      <rPr>
        <b/>
        <sz val="8"/>
        <color indexed="57"/>
        <rFont val="Arial"/>
        <family val="2"/>
      </rPr>
      <t>(miles de euros)</t>
    </r>
  </si>
  <si>
    <r>
      <t>10. Evolución del número de máquinas "B" y volumen de juego en maquinas B en Andalucía por provincia</t>
    </r>
    <r>
      <rPr>
        <b/>
        <sz val="8"/>
        <color indexed="57"/>
        <rFont val="Arial"/>
        <family val="2"/>
      </rPr>
      <t xml:space="preserve"> (miles de euros)</t>
    </r>
  </si>
  <si>
    <t>Nota: Una misma persona puede tener la prohibición en más de un establecimiento y en más de un tipo de local</t>
  </si>
  <si>
    <r>
      <t xml:space="preserve">2. Evolución del volumen de juego total por provincia </t>
    </r>
    <r>
      <rPr>
        <b/>
        <sz val="8"/>
        <color indexed="57"/>
        <rFont val="Arial"/>
        <family val="2"/>
      </rPr>
      <t>(miles de euros)</t>
    </r>
  </si>
  <si>
    <t xml:space="preserve">          </t>
  </si>
  <si>
    <t>Nota: Volumen de juego en millones de euros, Gasto real en miles de euros y Gasto aparente en euros.</t>
  </si>
  <si>
    <t>9. Número de máquinas tipo "B", volumen de juego, gasto real y aparente por persona y densidad en máquinas B por provincia</t>
  </si>
  <si>
    <t>Número de máquinas tipo "B", volumen de juego, gasto real y aparente por persona y densidad en máquinas B por provincia (Tabla y gráfico)</t>
  </si>
  <si>
    <t>Índice de densidad                         (por miles de habitantes)</t>
  </si>
  <si>
    <t>Póker Sin Descarte</t>
  </si>
  <si>
    <t>Póker Sintético</t>
  </si>
  <si>
    <t xml:space="preserve"> Media de propinas por mesa y juego</t>
  </si>
  <si>
    <r>
      <t>Total prohibidos</t>
    </r>
    <r>
      <rPr>
        <b/>
        <vertAlign val="superscript"/>
        <sz val="8"/>
        <color indexed="57"/>
        <rFont val="Arial"/>
        <family val="2"/>
      </rPr>
      <t xml:space="preserve"> </t>
    </r>
  </si>
  <si>
    <t xml:space="preserve">        Estadística de Juego Privado en Andalucía. 2014</t>
  </si>
  <si>
    <t>Estadística de Juego Privado en Andalucía. 2014</t>
  </si>
  <si>
    <t xml:space="preserve">       Estadística de Juego Privado en Andalucía. 2014</t>
  </si>
  <si>
    <t xml:space="preserve">     Estadística de Juego Privado en Andalucía. 2014</t>
  </si>
  <si>
    <t xml:space="preserve">    Estadística de Juego Privado en Andalucía. 2014</t>
  </si>
  <si>
    <t xml:space="preserve">      Estadística de Juego Privado en Andalucía. 2014</t>
  </si>
  <si>
    <t xml:space="preserve">      Estadística de Juego Privado en Andalucía. 2014 </t>
  </si>
  <si>
    <t xml:space="preserve">       Estadística de Juego Privado en Andalucía. 2014 </t>
  </si>
  <si>
    <r>
      <t xml:space="preserve">       </t>
    </r>
    <r>
      <rPr>
        <b/>
        <sz val="12"/>
        <color indexed="17"/>
        <rFont val="Arial"/>
        <family val="2"/>
      </rPr>
      <t>Esta</t>
    </r>
    <r>
      <rPr>
        <b/>
        <sz val="12"/>
        <color indexed="57"/>
        <rFont val="Arial"/>
        <family val="2"/>
      </rPr>
      <t>dística de Juego Privado en Andalucía. 2014</t>
    </r>
  </si>
  <si>
    <t xml:space="preserve">    Estadística de Juego Privado en Andalucía. 2014 </t>
  </si>
  <si>
    <r>
      <t xml:space="preserve">       Estadística de Juego Privado en Andalucía.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57"/>
        <rFont val="Arial"/>
        <family val="2"/>
      </rPr>
      <t>2014</t>
    </r>
  </si>
  <si>
    <t>13. Prohibidos por residencia y sexo</t>
  </si>
  <si>
    <t>14. Prohibidos por ámbito de prohibición y sexo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</si>
</sst>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1010C0A]#,##0.00;\-#,##0.00"/>
    <numFmt numFmtId="180" formatCode="0.0%"/>
    <numFmt numFmtId="181" formatCode="#,##0.0"/>
    <numFmt numFmtId="182" formatCode="0.000%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[$€-2]\ #,##0.00_);[Red]\([$€-2]\ #,##0.00\)"/>
    <numFmt numFmtId="190" formatCode="#,##0.00;\-#,##0.00"/>
    <numFmt numFmtId="191" formatCode="#,##0.000"/>
    <numFmt numFmtId="192" formatCode="#,##0.0000"/>
    <numFmt numFmtId="193" formatCode="#,##0.00_ ;\-#,##0.00\ "/>
    <numFmt numFmtId="194" formatCode="yyyy"/>
    <numFmt numFmtId="195" formatCode="0.00000000"/>
    <numFmt numFmtId="196" formatCode="#,##0&quot; €&quot;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6.25"/>
      <color indexed="5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57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57"/>
      <name val="Arial"/>
      <family val="2"/>
    </font>
    <font>
      <sz val="14"/>
      <color indexed="10"/>
      <name val="Arial"/>
      <family val="2"/>
    </font>
    <font>
      <sz val="8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8"/>
      <name val="Arial"/>
      <family val="2"/>
    </font>
    <font>
      <sz val="7.35"/>
      <color indexed="57"/>
      <name val="Arial"/>
      <family val="2"/>
    </font>
    <font>
      <b/>
      <sz val="10.25"/>
      <color indexed="57"/>
      <name val="Arial"/>
      <family val="2"/>
    </font>
    <font>
      <b/>
      <sz val="11"/>
      <color indexed="57"/>
      <name val="Arial"/>
      <family val="2"/>
    </font>
    <font>
      <sz val="8.75"/>
      <color indexed="57"/>
      <name val="Arial"/>
      <family val="2"/>
    </font>
    <font>
      <b/>
      <sz val="9.75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.5"/>
      <color indexed="57"/>
      <name val="Arial"/>
      <family val="2"/>
    </font>
    <font>
      <b/>
      <sz val="9"/>
      <color indexed="57"/>
      <name val="Arial"/>
      <family val="2"/>
    </font>
    <font>
      <b/>
      <sz val="8.5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57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990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 wrapText="1"/>
      <protection/>
    </xf>
    <xf numFmtId="0" fontId="4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8" fillId="0" borderId="0">
      <alignment/>
      <protection/>
    </xf>
    <xf numFmtId="0" fontId="0" fillId="0" borderId="0">
      <alignment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wrapText="1"/>
    </xf>
    <xf numFmtId="3" fontId="6" fillId="33" borderId="0" xfId="0" applyNumberFormat="1" applyFont="1" applyFill="1" applyBorder="1" applyAlignment="1">
      <alignment wrapText="1"/>
    </xf>
    <xf numFmtId="17" fontId="8" fillId="33" borderId="0" xfId="0" applyNumberFormat="1" applyFont="1" applyFill="1" applyAlignment="1" quotePrefix="1">
      <alignment/>
    </xf>
    <xf numFmtId="0" fontId="6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left" vertical="top"/>
    </xf>
    <xf numFmtId="181" fontId="3" fillId="33" borderId="0" xfId="0" applyNumberFormat="1" applyFont="1" applyFill="1" applyBorder="1" applyAlignment="1">
      <alignment horizontal="right" wrapText="1"/>
    </xf>
    <xf numFmtId="181" fontId="6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/>
    </xf>
    <xf numFmtId="0" fontId="7" fillId="33" borderId="17" xfId="0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left" vertical="top" wrapText="1"/>
    </xf>
    <xf numFmtId="0" fontId="11" fillId="0" borderId="0" xfId="0" applyNumberFormat="1" applyFont="1" applyAlignment="1">
      <alignment/>
    </xf>
    <xf numFmtId="3" fontId="6" fillId="33" borderId="0" xfId="0" applyNumberFormat="1" applyFont="1" applyFill="1" applyBorder="1" applyAlignment="1" quotePrefix="1">
      <alignment horizontal="right" wrapText="1"/>
    </xf>
    <xf numFmtId="0" fontId="7" fillId="33" borderId="15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3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/>
    </xf>
    <xf numFmtId="3" fontId="3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wrapText="1"/>
    </xf>
    <xf numFmtId="4" fontId="6" fillId="33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3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/>
    </xf>
    <xf numFmtId="3" fontId="3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/>
    </xf>
    <xf numFmtId="0" fontId="8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2" fontId="6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3" fontId="16" fillId="33" borderId="0" xfId="0" applyNumberFormat="1" applyFont="1" applyFill="1" applyBorder="1" applyAlignment="1">
      <alignment wrapText="1"/>
    </xf>
    <xf numFmtId="3" fontId="15" fillId="33" borderId="0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Border="1" applyAlignment="1">
      <alignment wrapText="1"/>
    </xf>
    <xf numFmtId="0" fontId="17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horizontal="right" vertical="center" wrapText="1"/>
    </xf>
    <xf numFmtId="0" fontId="16" fillId="33" borderId="13" xfId="0" applyFont="1" applyFill="1" applyBorder="1" applyAlignment="1">
      <alignment horizontal="right" vertical="center" wrapText="1"/>
    </xf>
    <xf numFmtId="0" fontId="16" fillId="33" borderId="17" xfId="0" applyFont="1" applyFill="1" applyBorder="1" applyAlignment="1">
      <alignment horizontal="center" vertical="center" wrapText="1"/>
    </xf>
    <xf numFmtId="3" fontId="16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 vertical="center" wrapText="1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7" fillId="33" borderId="20" xfId="0" applyFont="1" applyFill="1" applyBorder="1" applyAlignment="1">
      <alignment horizontal="right" vertical="center" wrapText="1"/>
    </xf>
    <xf numFmtId="3" fontId="0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Alignment="1">
      <alignment horizontal="center"/>
    </xf>
    <xf numFmtId="4" fontId="9" fillId="33" borderId="0" xfId="0" applyNumberFormat="1" applyFont="1" applyFill="1" applyBorder="1" applyAlignment="1">
      <alignment horizontal="right" wrapText="1"/>
    </xf>
    <xf numFmtId="4" fontId="13" fillId="33" borderId="0" xfId="0" applyNumberFormat="1" applyFont="1" applyFill="1" applyBorder="1" applyAlignment="1">
      <alignment horizontal="right" wrapText="1"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4" fontId="9" fillId="33" borderId="0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wrapText="1"/>
    </xf>
    <xf numFmtId="4" fontId="13" fillId="33" borderId="0" xfId="0" applyNumberFormat="1" applyFont="1" applyFill="1" applyBorder="1" applyAlignment="1">
      <alignment wrapText="1"/>
    </xf>
    <xf numFmtId="3" fontId="13" fillId="33" borderId="0" xfId="0" applyNumberFormat="1" applyFont="1" applyFill="1" applyBorder="1" applyAlignment="1">
      <alignment wrapText="1"/>
    </xf>
    <xf numFmtId="0" fontId="9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wrapText="1"/>
    </xf>
    <xf numFmtId="3" fontId="7" fillId="33" borderId="0" xfId="0" applyNumberFormat="1" applyFont="1" applyFill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1 2" xfId="55"/>
    <cellStyle name="Normal 11 3" xfId="56"/>
    <cellStyle name="Normal 12" xfId="57"/>
    <cellStyle name="Normal 13" xfId="58"/>
    <cellStyle name="Normal 14" xfId="59"/>
    <cellStyle name="Normal 14 2" xfId="60"/>
    <cellStyle name="Normal 15" xfId="61"/>
    <cellStyle name="Normal 16" xfId="62"/>
    <cellStyle name="Normal 2" xfId="63"/>
    <cellStyle name="Normal 2 2" xfId="64"/>
    <cellStyle name="Normal 3" xfId="65"/>
    <cellStyle name="Normal 4" xfId="66"/>
    <cellStyle name="Normal 5" xfId="67"/>
    <cellStyle name="Normal 5 2" xfId="68"/>
    <cellStyle name="Normal 6" xfId="69"/>
    <cellStyle name="Normal 7" xfId="70"/>
    <cellStyle name="Normal 8" xfId="71"/>
    <cellStyle name="Normal 8 2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Distribución del volumen juego privado en Andalucía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765"/>
          <c:w val="0.527"/>
          <c:h val="0.3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0D7C4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1!$C$14:$E$14</c:f>
              <c:strCache/>
            </c:strRef>
          </c:cat>
          <c:val>
            <c:numRef>
              <c:f>1!$C$25:$E$25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339966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Evolución del volumen de juego en bingos</a:t>
            </a:r>
          </a:p>
        </c:rich>
      </c:tx>
      <c:layout>
        <c:manualLayout>
          <c:xMode val="factor"/>
          <c:yMode val="factor"/>
          <c:x val="-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05"/>
          <c:w val="0.7565"/>
          <c:h val="0.7555"/>
        </c:manualLayout>
      </c:layout>
      <c:lineChart>
        <c:grouping val="standard"/>
        <c:varyColors val="0"/>
        <c:ser>
          <c:idx val="1"/>
          <c:order val="0"/>
          <c:tx>
            <c:strRef>
              <c:f>8!$B$16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</c:strLit>
          </c:cat>
          <c:val>
            <c:numRef>
              <c:f>(8!$K$16,8!$M$16,8!$O$16,8!$Q$16,8!$S$16,8!$U$16,8!$W$16,8!$Y$16,8!$AA$16,8!$AC$16)</c:f>
              <c:numCache/>
            </c:numRef>
          </c:val>
          <c:smooth val="0"/>
        </c:ser>
        <c:ser>
          <c:idx val="0"/>
          <c:order val="1"/>
          <c:tx>
            <c:strRef>
              <c:f>8!$B$17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</c:strLit>
          </c:cat>
          <c:val>
            <c:numRef>
              <c:f>(8!$K$17,8!$M$17,8!$O$17,8!$Q$17,8!$S$17,8!$U$17,8!$W$17,8!$Y$17,8!$AA$17,8!$AC$17)</c:f>
              <c:numCache/>
            </c:numRef>
          </c:val>
          <c:smooth val="0"/>
        </c:ser>
        <c:ser>
          <c:idx val="2"/>
          <c:order val="2"/>
          <c:tx>
            <c:strRef>
              <c:f>8!$B$18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</c:strLit>
          </c:cat>
          <c:val>
            <c:numRef>
              <c:f>(8!$K$18,8!$M$18,8!$O$18,8!$Q$18,8!$S$18,8!$U$18,8!$W$18,8!$Y$18,8!$AA$18,8!$AC$18)</c:f>
              <c:numCache/>
            </c:numRef>
          </c:val>
          <c:smooth val="0"/>
        </c:ser>
        <c:ser>
          <c:idx val="3"/>
          <c:order val="3"/>
          <c:tx>
            <c:strRef>
              <c:f>8!$B$19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</c:strLit>
          </c:cat>
          <c:val>
            <c:numRef>
              <c:f>(8!$K$19,8!$M$19,8!$O$19,8!$Q$19,8!$S$19,8!$U$19,8!$W$19,8!$Y$19,8!$AA$19,8!$AC$19)</c:f>
              <c:numCache/>
            </c:numRef>
          </c:val>
          <c:smooth val="0"/>
        </c:ser>
        <c:ser>
          <c:idx val="4"/>
          <c:order val="4"/>
          <c:tx>
            <c:strRef>
              <c:f>8!$B$20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</c:strLit>
          </c:cat>
          <c:val>
            <c:numRef>
              <c:f>(8!$K$20,8!$M$20,8!$O$20,8!$Q$20,8!$S$20,8!$U$20,8!$W$20,8!$Y$20,8!$AA$20,8!$AC$20)</c:f>
              <c:numCache/>
            </c:numRef>
          </c:val>
          <c:smooth val="0"/>
        </c:ser>
        <c:ser>
          <c:idx val="5"/>
          <c:order val="5"/>
          <c:tx>
            <c:strRef>
              <c:f>8!$B$21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</c:strLit>
          </c:cat>
          <c:val>
            <c:numRef>
              <c:f>(8!$K$21,8!$M$21,8!$O$21,8!$Q$21,8!$S$21,8!$U$21,8!$W$21,8!$Y$21,8!$AA$21,8!$AC$21)</c:f>
              <c:numCache/>
            </c:numRef>
          </c:val>
          <c:smooth val="0"/>
        </c:ser>
        <c:ser>
          <c:idx val="6"/>
          <c:order val="6"/>
          <c:tx>
            <c:strRef>
              <c:f>8!$B$22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</c:strLit>
          </c:cat>
          <c:val>
            <c:numRef>
              <c:f>(8!$K$22,8!$M$22,8!$O$22,8!$Q$22,8!$S$22,8!$U$22,8!$W$22,8!$Y$22,8!$AA$22,8!$AC$22)</c:f>
              <c:numCache/>
            </c:numRef>
          </c:val>
          <c:smooth val="0"/>
        </c:ser>
        <c:ser>
          <c:idx val="7"/>
          <c:order val="7"/>
          <c:tx>
            <c:strRef>
              <c:f>8!$B$23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</c:strLit>
          </c:cat>
          <c:val>
            <c:numRef>
              <c:f>(8!$K$23,8!$M$23,8!$O$23,8!$Q$23,8!$S$23,8!$U$23,8!$W$23,8!$Y$23,8!$AA$23,8!$AC$23)</c:f>
              <c:numCache/>
            </c:numRef>
          </c:val>
          <c:smooth val="0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43757607"/>
        <c:crosses val="autoZero"/>
        <c:auto val="1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3468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1"/>
          <c:y val="0.897"/>
          <c:w val="0.534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Gasto aparente en máquinas "B" por provincia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6"/>
          <c:w val="0.97125"/>
          <c:h val="0.79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50000">
                  <a:srgbClr val="6AB58F"/>
                </a:gs>
                <a:gs pos="100000">
                  <a:srgbClr val="339966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9!$B$15:$B$22</c:f>
              <c:strCache/>
            </c:strRef>
          </c:cat>
          <c:val>
            <c:numRef>
              <c:f>9!$G$15:$G$22</c:f>
              <c:numCache/>
            </c:numRef>
          </c:val>
          <c:shape val="box"/>
        </c:ser>
        <c:shape val="box"/>
        <c:axId val="58274144"/>
        <c:axId val="54705249"/>
      </c:bar3D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9966"/>
            </a:solidFill>
          </a:ln>
        </c:sp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crossAx val="58274144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339966"/>
            </a:gs>
            <a:gs pos="50000">
              <a:srgbClr val="FFFFFF"/>
            </a:gs>
            <a:gs pos="100000">
              <a:srgbClr val="339966"/>
            </a:gs>
          </a:gsLst>
          <a:lin ang="5400000" scaled="1"/>
        </a:gradFill>
        <a:ln w="3175">
          <a:solidFill>
            <a:srgbClr val="339966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9966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Evolución del volumen de juego en máquinas "B"</a:t>
            </a:r>
          </a:p>
        </c:rich>
      </c:tx>
      <c:layout>
        <c:manualLayout>
          <c:xMode val="factor"/>
          <c:yMode val="factor"/>
          <c:x val="-0.0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125"/>
          <c:w val="0.87025"/>
          <c:h val="0.6925"/>
        </c:manualLayout>
      </c:layout>
      <c:lineChart>
        <c:grouping val="standard"/>
        <c:varyColors val="0"/>
        <c:ser>
          <c:idx val="1"/>
          <c:order val="0"/>
          <c:tx>
            <c:strRef>
              <c:f>'10'!$B$16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('10'!$F$13,'10'!$H$13,'10'!$J$13,'10'!$L$13,'10'!$N$13,'10'!$P$13,'10'!$R$13,'10'!$T$13,'10'!$V$13,'10'!$X$13)</c:f>
              <c:numCache/>
            </c:numRef>
          </c:cat>
          <c:val>
            <c:numRef>
              <c:f>('10'!$G$16,'10'!$I$16,'10'!$K$16,'10'!$M$16,'10'!$O$16,'10'!$Q$16,'10'!$S$16,'10'!$U$16,'10'!$W$16,'10'!$Y$16)</c:f>
              <c:numCache/>
            </c:numRef>
          </c:val>
          <c:smooth val="0"/>
        </c:ser>
        <c:ser>
          <c:idx val="0"/>
          <c:order val="1"/>
          <c:tx>
            <c:strRef>
              <c:f>'10'!$B$17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('10'!$F$13,'10'!$H$13,'10'!$J$13,'10'!$L$13,'10'!$N$13,'10'!$P$13,'10'!$R$13,'10'!$T$13,'10'!$V$13,'10'!$X$13)</c:f>
              <c:numCache/>
            </c:numRef>
          </c:cat>
          <c:val>
            <c:numRef>
              <c:f>('10'!$G$17,'10'!$I$17,'10'!$K$17,'10'!$M$17,'10'!$O$17,'10'!$Q$17,'10'!$S$17,'10'!$U$17,'10'!$W$17,'10'!$Y$17)</c:f>
              <c:numCache/>
            </c:numRef>
          </c:val>
          <c:smooth val="0"/>
        </c:ser>
        <c:ser>
          <c:idx val="2"/>
          <c:order val="2"/>
          <c:tx>
            <c:strRef>
              <c:f>'10'!$B$18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('10'!$F$13,'10'!$H$13,'10'!$J$13,'10'!$L$13,'10'!$N$13,'10'!$P$13,'10'!$R$13,'10'!$T$13,'10'!$V$13,'10'!$X$13)</c:f>
              <c:numCache/>
            </c:numRef>
          </c:cat>
          <c:val>
            <c:numRef>
              <c:f>('10'!$G$18,'10'!$I$18,'10'!$K$18,'10'!$M$18,'10'!$O$18,'10'!$Q$18,'10'!$S$18,'10'!$U$18,'10'!$W$18,'10'!$Y$18)</c:f>
              <c:numCache/>
            </c:numRef>
          </c:val>
          <c:smooth val="0"/>
        </c:ser>
        <c:ser>
          <c:idx val="3"/>
          <c:order val="3"/>
          <c:tx>
            <c:strRef>
              <c:f>'10'!$B$19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('10'!$F$13,'10'!$H$13,'10'!$J$13,'10'!$L$13,'10'!$N$13,'10'!$P$13,'10'!$R$13,'10'!$T$13,'10'!$V$13,'10'!$X$13)</c:f>
              <c:numCache/>
            </c:numRef>
          </c:cat>
          <c:val>
            <c:numRef>
              <c:f>('10'!$G$19,'10'!$I$19,'10'!$K$19,'10'!$M$19,'10'!$O$19,'10'!$Q$19,'10'!$S$19,'10'!$U$19,'10'!$W$19,'10'!$Y$19)</c:f>
              <c:numCache/>
            </c:numRef>
          </c:val>
          <c:smooth val="0"/>
        </c:ser>
        <c:ser>
          <c:idx val="4"/>
          <c:order val="4"/>
          <c:tx>
            <c:strRef>
              <c:f>'10'!$B$20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('10'!$F$13,'10'!$H$13,'10'!$J$13,'10'!$L$13,'10'!$N$13,'10'!$P$13,'10'!$R$13,'10'!$T$13,'10'!$V$13,'10'!$X$13)</c:f>
              <c:numCache/>
            </c:numRef>
          </c:cat>
          <c:val>
            <c:numRef>
              <c:f>('10'!$G$20,'10'!$I$20,'10'!$K$20,'10'!$M$20,'10'!$O$20,'10'!$Q$20,'10'!$S$20,'10'!$U$20,'10'!$W$20,'10'!$Y$20)</c:f>
              <c:numCache/>
            </c:numRef>
          </c:val>
          <c:smooth val="0"/>
        </c:ser>
        <c:ser>
          <c:idx val="5"/>
          <c:order val="5"/>
          <c:tx>
            <c:strRef>
              <c:f>'10'!$B$21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('10'!$F$13,'10'!$H$13,'10'!$J$13,'10'!$L$13,'10'!$N$13,'10'!$P$13,'10'!$R$13,'10'!$T$13,'10'!$V$13,'10'!$X$13)</c:f>
              <c:numCache/>
            </c:numRef>
          </c:cat>
          <c:val>
            <c:numRef>
              <c:f>('10'!$G$21,'10'!$I$21,'10'!$K$21,'10'!$M$21,'10'!$O$21,'10'!$Q$21,'10'!$S$21,'10'!$U$21,'10'!$W$21,'10'!$Y$21)</c:f>
              <c:numCache/>
            </c:numRef>
          </c:val>
          <c:smooth val="0"/>
        </c:ser>
        <c:ser>
          <c:idx val="6"/>
          <c:order val="6"/>
          <c:tx>
            <c:strRef>
              <c:f>'10'!$B$22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('10'!$F$13,'10'!$H$13,'10'!$J$13,'10'!$L$13,'10'!$N$13,'10'!$P$13,'10'!$R$13,'10'!$T$13,'10'!$V$13,'10'!$X$13)</c:f>
              <c:numCache/>
            </c:numRef>
          </c:cat>
          <c:val>
            <c:numRef>
              <c:f>('10'!$G$22,'10'!$I$22,'10'!$K$22,'10'!$M$22,'10'!$O$22,'10'!$Q$22,'10'!$S$22,'10'!$U$22,'10'!$W$22,'10'!$Y$22)</c:f>
              <c:numCache/>
            </c:numRef>
          </c:val>
          <c:smooth val="0"/>
        </c:ser>
        <c:ser>
          <c:idx val="7"/>
          <c:order val="7"/>
          <c:tx>
            <c:strRef>
              <c:f>'10'!$B$23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('10'!$F$13,'10'!$H$13,'10'!$J$13,'10'!$L$13,'10'!$N$13,'10'!$P$13,'10'!$R$13,'10'!$T$13,'10'!$V$13,'10'!$X$13)</c:f>
              <c:numCache/>
            </c:numRef>
          </c:cat>
          <c:val>
            <c:numRef>
              <c:f>('10'!$G$23,'10'!$I$23,'10'!$K$23,'10'!$M$23,'10'!$O$23,'10'!$Q$23,'10'!$S$23,'10'!$U$23,'10'!$W$23,'10'!$Y$23)</c:f>
              <c:numCache/>
            </c:numRef>
          </c:val>
          <c:smooth val="0"/>
        </c:ser>
        <c:marker val="1"/>
        <c:axId val="22585194"/>
        <c:axId val="1940155"/>
      </c:line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7325"/>
          <c:w val="0.3067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Inspecciones realizadas por materia y provincia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25"/>
          <c:y val="0.35925"/>
          <c:w val="0.4545"/>
          <c:h val="0.40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0D7C4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'11'!$C$16:$J$16</c:f>
              <c:strCache/>
            </c:strRef>
          </c:cat>
          <c:val>
            <c:numRef>
              <c:f>'11'!$C$24:$J$24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1" i="0" u="none" baseline="0">
          <a:solidFill>
            <a:srgbClr val="339966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Gasto aparente total en juego por provincia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05"/>
          <c:w val="0.96875"/>
          <c:h val="0.80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50000">
                  <a:srgbClr val="6AB58F"/>
                </a:gs>
                <a:gs pos="100000">
                  <a:srgbClr val="339966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1!$B$16:$B$23</c:f>
              <c:strCache/>
            </c:strRef>
          </c:cat>
          <c:val>
            <c:numRef>
              <c:f>1!$I$16:$I$23</c:f>
              <c:numCache/>
            </c:numRef>
          </c:val>
          <c:shape val="box"/>
        </c:ser>
        <c:shape val="box"/>
        <c:axId val="62930586"/>
        <c:axId val="29504363"/>
      </c:bar3D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9966"/>
            </a:solidFill>
          </a:ln>
        </c:sp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crossAx val="62930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339966"/>
            </a:gs>
            <a:gs pos="50000">
              <a:srgbClr val="FFFFFF"/>
            </a:gs>
            <a:gs pos="100000">
              <a:srgbClr val="339966"/>
            </a:gs>
          </a:gsLst>
          <a:lin ang="5400000" scaled="1"/>
        </a:gradFill>
        <a:ln w="3175">
          <a:solidFill>
            <a:srgbClr val="339966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9966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Evolución del volumen de juego por sectores de juego (miles de euros)</a:t>
            </a:r>
          </a:p>
        </c:rich>
      </c:tx>
      <c:layout>
        <c:manualLayout>
          <c:xMode val="factor"/>
          <c:yMode val="factor"/>
          <c:x val="-0.029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75"/>
          <c:w val="0.7745"/>
          <c:h val="0.70775"/>
        </c:manualLayout>
      </c:layout>
      <c:lineChart>
        <c:grouping val="standard"/>
        <c:varyColors val="0"/>
        <c:ser>
          <c:idx val="1"/>
          <c:order val="0"/>
          <c:tx>
            <c:v>Casinos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6!$D$24:$M$24</c:f>
              <c:numCache>
                <c:ptCount val="10"/>
                <c:pt idx="0">
                  <c:v>416639</c:v>
                </c:pt>
                <c:pt idx="1">
                  <c:v>318796.18</c:v>
                </c:pt>
                <c:pt idx="2">
                  <c:v>343855.48000000004</c:v>
                </c:pt>
                <c:pt idx="3">
                  <c:v>297889</c:v>
                </c:pt>
                <c:pt idx="4">
                  <c:v>234591.12485</c:v>
                </c:pt>
                <c:pt idx="5">
                  <c:v>217205</c:v>
                </c:pt>
                <c:pt idx="6">
                  <c:v>181722</c:v>
                </c:pt>
                <c:pt idx="7">
                  <c:v>172038</c:v>
                </c:pt>
                <c:pt idx="8">
                  <c:v>156410</c:v>
                </c:pt>
                <c:pt idx="9">
                  <c:v>154208</c:v>
                </c:pt>
              </c:numCache>
            </c:numRef>
          </c:val>
          <c:smooth val="0"/>
        </c:ser>
        <c:ser>
          <c:idx val="0"/>
          <c:order val="1"/>
          <c:tx>
            <c:v>Bingos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(8!$K$25,8!$M$25,8!$O$25,8!$Q$25,8!$S$25,8!$U$25,8!$W$25,8!$Y$25,8!$AA$25,8!$AC$25)</c:f>
              <c:numCache>
                <c:ptCount val="10"/>
                <c:pt idx="0">
                  <c:v>553850</c:v>
                </c:pt>
                <c:pt idx="1">
                  <c:v>535544</c:v>
                </c:pt>
                <c:pt idx="2">
                  <c:v>516803</c:v>
                </c:pt>
                <c:pt idx="3">
                  <c:v>474914</c:v>
                </c:pt>
                <c:pt idx="4">
                  <c:v>395541</c:v>
                </c:pt>
                <c:pt idx="5">
                  <c:v>354237</c:v>
                </c:pt>
                <c:pt idx="6">
                  <c:v>253884</c:v>
                </c:pt>
                <c:pt idx="7">
                  <c:v>242999.496</c:v>
                </c:pt>
                <c:pt idx="8">
                  <c:v>218553</c:v>
                </c:pt>
                <c:pt idx="9">
                  <c:v>211119</c:v>
                </c:pt>
              </c:numCache>
            </c:numRef>
          </c:val>
          <c:smooth val="0"/>
        </c:ser>
        <c:ser>
          <c:idx val="2"/>
          <c:order val="2"/>
          <c:tx>
            <c:v>Máquinas "B"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('10'!$G$25,'10'!$I$25,'10'!$K$25,'10'!$M$25,'10'!$O$25,'10'!$Q$25,'10'!$S$25,'10'!$U$25,'10'!$W$25,'10'!$Y$25)</c:f>
              <c:numCache>
                <c:ptCount val="10"/>
                <c:pt idx="0">
                  <c:v>1618310</c:v>
                </c:pt>
                <c:pt idx="1">
                  <c:v>1684616</c:v>
                </c:pt>
                <c:pt idx="2">
                  <c:v>1830749.5228</c:v>
                </c:pt>
                <c:pt idx="3">
                  <c:v>1878307</c:v>
                </c:pt>
                <c:pt idx="4">
                  <c:v>1779226.80509952</c:v>
                </c:pt>
                <c:pt idx="5">
                  <c:v>1788820</c:v>
                </c:pt>
                <c:pt idx="6">
                  <c:v>1679222.4259999997</c:v>
                </c:pt>
                <c:pt idx="7">
                  <c:v>1534210.641</c:v>
                </c:pt>
                <c:pt idx="8">
                  <c:v>1379037</c:v>
                </c:pt>
                <c:pt idx="9">
                  <c:v>1313777</c:v>
                </c:pt>
              </c:numCache>
            </c:numRef>
          </c:val>
          <c:smooth val="0"/>
        </c:ser>
        <c:marker val="1"/>
        <c:axId val="64212676"/>
        <c:axId val="41043173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"/>
          <c:y val="0.88625"/>
          <c:w val="0.496"/>
          <c:h val="0.1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Evolución del volumen de juego total por provincia (miles de euros)</a:t>
            </a:r>
          </a:p>
        </c:rich>
      </c:tx>
      <c:layout>
        <c:manualLayout>
          <c:xMode val="factor"/>
          <c:yMode val="factor"/>
          <c:x val="-0.047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445"/>
          <c:w val="0.81075"/>
          <c:h val="0.70625"/>
        </c:manualLayout>
      </c:layout>
      <c:lineChart>
        <c:grouping val="standard"/>
        <c:varyColors val="0"/>
        <c:ser>
          <c:idx val="1"/>
          <c:order val="0"/>
          <c:tx>
            <c:strRef>
              <c:f>2!$B$16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2!$D$16:$M$16</c:f>
              <c:numCache/>
            </c:numRef>
          </c:val>
          <c:smooth val="0"/>
        </c:ser>
        <c:ser>
          <c:idx val="0"/>
          <c:order val="1"/>
          <c:tx>
            <c:strRef>
              <c:f>2!$B$21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2!$D$21:$M$21</c:f>
              <c:numCache/>
            </c:numRef>
          </c:val>
          <c:smooth val="0"/>
        </c:ser>
        <c:ser>
          <c:idx val="2"/>
          <c:order val="2"/>
          <c:tx>
            <c:strRef>
              <c:f>2!$B$22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2!$D$22:$M$22</c:f>
              <c:numCache/>
            </c:numRef>
          </c:val>
          <c:smooth val="0"/>
        </c:ser>
        <c:ser>
          <c:idx val="3"/>
          <c:order val="3"/>
          <c:tx>
            <c:strRef>
              <c:f>2!$B$15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2!$D$15:$M$15</c:f>
              <c:numCache/>
            </c:numRef>
          </c:val>
          <c:smooth val="0"/>
        </c:ser>
        <c:ser>
          <c:idx val="4"/>
          <c:order val="4"/>
          <c:tx>
            <c:strRef>
              <c:f>2!$B$17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2!$D$17:$M$17</c:f>
              <c:numCache/>
            </c:numRef>
          </c:val>
          <c:smooth val="0"/>
        </c:ser>
        <c:ser>
          <c:idx val="5"/>
          <c:order val="5"/>
          <c:tx>
            <c:strRef>
              <c:f>2!$B$18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2!$D$18:$M$18</c:f>
              <c:numCache/>
            </c:numRef>
          </c:val>
          <c:smooth val="0"/>
        </c:ser>
        <c:ser>
          <c:idx val="6"/>
          <c:order val="6"/>
          <c:tx>
            <c:strRef>
              <c:f>2!$B$19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2!$D$19:$M$19</c:f>
              <c:numCache/>
            </c:numRef>
          </c:val>
          <c:smooth val="0"/>
        </c:ser>
        <c:ser>
          <c:idx val="7"/>
          <c:order val="7"/>
          <c:tx>
            <c:strRef>
              <c:f>2!$B$20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2!$D$13:$M$13</c:f>
              <c:numCache/>
            </c:numRef>
          </c:cat>
          <c:val>
            <c:numRef>
              <c:f>2!$D$20:$M$20</c:f>
              <c:numCache/>
            </c:numRef>
          </c:val>
          <c:smooth val="0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55"/>
          <c:w val="0.72225"/>
          <c:h val="0.0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Distribución de ingresos por tipo de juego en casinos</a:t>
            </a:r>
          </a:p>
        </c:rich>
      </c:tx>
      <c:layout>
        <c:manualLayout>
          <c:xMode val="factor"/>
          <c:yMode val="factor"/>
          <c:x val="-0.026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"/>
          <c:y val="0.44875"/>
          <c:w val="0.4035"/>
          <c:h val="0.198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0D7C4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Póker Sin Descarte 15,0%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Póker Sintético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Póker Círculo
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Póker Texas Hold`em
3,3%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Tripoker
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Trijóker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Boule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Treinta y Cuarenta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Baccara Chemin de Fer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rPr>
                      <a:t>Baccara Dos Paños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9966"/>
                  </a:solidFill>
                </a:ln>
              </c:spPr>
            </c:leaderLines>
          </c:dLbls>
          <c:cat>
            <c:strRef>
              <c:f>3!$B$16:$B$29</c:f>
              <c:strCache/>
            </c:strRef>
          </c:cat>
          <c:val>
            <c:numRef>
              <c:f>3!$E$16:$E$29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1" i="0" u="none" baseline="0">
          <a:solidFill>
            <a:srgbClr val="339966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Distribución de ingresos medios en casinos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5"/>
          <c:y val="0.39875"/>
          <c:w val="0.51075"/>
          <c:h val="0.321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0D7C4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339966"/>
                  </a:gs>
                  <a:gs pos="100000">
                    <a:srgbClr val="B0D7C4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4!$D$14:$G$14</c:f>
              <c:strCache/>
            </c:strRef>
          </c:cat>
          <c:val>
            <c:numRef>
              <c:f>4!$D$16:$G$16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339966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Gasto aparente en casinos por provincia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525"/>
          <c:w val="0.97125"/>
          <c:h val="0.79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50000">
                  <a:srgbClr val="6AB58F"/>
                </a:gs>
                <a:gs pos="100000">
                  <a:srgbClr val="339966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5!$B$15:$B$22</c:f>
              <c:strCache/>
            </c:strRef>
          </c:cat>
          <c:val>
            <c:numRef>
              <c:f>5!$F$15:$F$22</c:f>
              <c:numCache/>
            </c:numRef>
          </c:val>
          <c:shape val="box"/>
        </c:ser>
        <c:shape val="box"/>
        <c:axId val="57028728"/>
        <c:axId val="43496505"/>
      </c:bar3D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9966"/>
            </a:solidFill>
          </a:ln>
        </c:sp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crossAx val="57028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339966"/>
            </a:gs>
            <a:gs pos="50000">
              <a:srgbClr val="FFFFFF"/>
            </a:gs>
            <a:gs pos="100000">
              <a:srgbClr val="339966"/>
            </a:gs>
          </a:gsLst>
          <a:lin ang="5400000" scaled="1"/>
        </a:gradFill>
        <a:ln w="3175">
          <a:solidFill>
            <a:srgbClr val="339966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9966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Evolución del volumen de juego en casinos por provincia</a:t>
            </a:r>
          </a:p>
        </c:rich>
      </c:tx>
      <c:layout>
        <c:manualLayout>
          <c:xMode val="factor"/>
          <c:yMode val="factor"/>
          <c:x val="-0.00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925"/>
          <c:w val="0.8855"/>
          <c:h val="0.69"/>
        </c:manualLayout>
      </c:layout>
      <c:lineChart>
        <c:grouping val="standard"/>
        <c:varyColors val="0"/>
        <c:ser>
          <c:idx val="1"/>
          <c:order val="0"/>
          <c:tx>
            <c:strRef>
              <c:f>6!$B$16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6!$D$13:$M$13</c:f>
              <c:numCache/>
            </c:numRef>
          </c:cat>
          <c:val>
            <c:numRef>
              <c:f>6!$D$16:$M$16</c:f>
              <c:numCache/>
            </c:numRef>
          </c:val>
          <c:smooth val="0"/>
        </c:ser>
        <c:ser>
          <c:idx val="0"/>
          <c:order val="1"/>
          <c:tx>
            <c:strRef>
              <c:f>6!$B$21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6!$D$13:$M$13</c:f>
              <c:numCache/>
            </c:numRef>
          </c:cat>
          <c:val>
            <c:numRef>
              <c:f>6!$D$21:$M$21</c:f>
              <c:numCache/>
            </c:numRef>
          </c:val>
          <c:smooth val="0"/>
        </c:ser>
        <c:ser>
          <c:idx val="2"/>
          <c:order val="2"/>
          <c:tx>
            <c:strRef>
              <c:f>6!$B$22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6!$D$13:$M$13</c:f>
              <c:numCache/>
            </c:numRef>
          </c:cat>
          <c:val>
            <c:numRef>
              <c:f>6!$D$22:$M$22</c:f>
              <c:numCache/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7875"/>
          <c:w val="0.336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Gasto aparente en bingos por provincia</a:t>
            </a:r>
          </a:p>
        </c:rich>
      </c:tx>
      <c:layout>
        <c:manualLayout>
          <c:xMode val="factor"/>
          <c:yMode val="factor"/>
          <c:x val="0.0015"/>
          <c:y val="0.085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725"/>
          <c:w val="0.96775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50000">
                  <a:srgbClr val="6AB58F"/>
                </a:gs>
                <a:gs pos="100000">
                  <a:srgbClr val="339966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7!$B$14:$B$21</c:f>
              <c:strCache/>
            </c:strRef>
          </c:cat>
          <c:val>
            <c:numRef>
              <c:f>7!$F$14:$F$21</c:f>
              <c:numCache/>
            </c:numRef>
          </c:val>
          <c:shape val="box"/>
        </c:ser>
        <c:shape val="box"/>
        <c:axId val="33568428"/>
        <c:axId val="33680397"/>
      </c:bar3D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9966"/>
            </a:solidFill>
          </a:ln>
        </c:sp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crossAx val="33568428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339966"/>
            </a:gs>
            <a:gs pos="50000">
              <a:srgbClr val="FFFFFF"/>
            </a:gs>
            <a:gs pos="100000">
              <a:srgbClr val="339966"/>
            </a:gs>
          </a:gsLst>
          <a:lin ang="5400000" scaled="1"/>
        </a:gradFill>
        <a:ln w="3175">
          <a:solidFill>
            <a:srgbClr val="339966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9966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2</xdr:col>
      <xdr:colOff>704850</xdr:colOff>
      <xdr:row>6</xdr:row>
      <xdr:rowOff>152400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8</xdr:row>
      <xdr:rowOff>47625</xdr:rowOff>
    </xdr:to>
    <xdr:pic>
      <xdr:nvPicPr>
        <xdr:cNvPr id="2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287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2</xdr:col>
      <xdr:colOff>752475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1476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85725</xdr:rowOff>
    </xdr:from>
    <xdr:to>
      <xdr:col>9</xdr:col>
      <xdr:colOff>219075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19050" y="4610100"/>
        <a:ext cx="6696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180975</xdr:colOff>
      <xdr:row>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17049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2</xdr:col>
      <xdr:colOff>714375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476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152400</xdr:colOff>
      <xdr:row>8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16764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704850</xdr:colOff>
      <xdr:row>46</xdr:row>
      <xdr:rowOff>114300</xdr:rowOff>
    </xdr:to>
    <xdr:graphicFrame>
      <xdr:nvGraphicFramePr>
        <xdr:cNvPr id="3" name="Chart 4"/>
        <xdr:cNvGraphicFramePr/>
      </xdr:nvGraphicFramePr>
      <xdr:xfrm>
        <a:off x="228600" y="4572000"/>
        <a:ext cx="132873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</xdr:col>
      <xdr:colOff>285750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1323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26</xdr:row>
      <xdr:rowOff>104775</xdr:rowOff>
    </xdr:from>
    <xdr:to>
      <xdr:col>10</xdr:col>
      <xdr:colOff>847725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4657725" y="4229100"/>
        <a:ext cx="58864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561975</xdr:colOff>
      <xdr:row>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16478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2</xdr:col>
      <xdr:colOff>723900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2</xdr:col>
      <xdr:colOff>733425</xdr:colOff>
      <xdr:row>8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16573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428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2</xdr:col>
      <xdr:colOff>666750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725"/>
          <a:ext cx="161925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2</xdr:col>
      <xdr:colOff>733425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2</xdr:col>
      <xdr:colOff>733425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42875"/>
          <a:ext cx="15906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114300</xdr:rowOff>
    </xdr:from>
    <xdr:to>
      <xdr:col>2</xdr:col>
      <xdr:colOff>733425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104775</xdr:rowOff>
    </xdr:from>
    <xdr:to>
      <xdr:col>6</xdr:col>
      <xdr:colOff>638175</xdr:colOff>
      <xdr:row>44</xdr:row>
      <xdr:rowOff>95250</xdr:rowOff>
    </xdr:to>
    <xdr:graphicFrame>
      <xdr:nvGraphicFramePr>
        <xdr:cNvPr id="2" name="Chart 3"/>
        <xdr:cNvGraphicFramePr/>
      </xdr:nvGraphicFramePr>
      <xdr:xfrm>
        <a:off x="0" y="4457700"/>
        <a:ext cx="47148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27</xdr:row>
      <xdr:rowOff>152400</xdr:rowOff>
    </xdr:from>
    <xdr:to>
      <xdr:col>14</xdr:col>
      <xdr:colOff>133350</xdr:colOff>
      <xdr:row>44</xdr:row>
      <xdr:rowOff>95250</xdr:rowOff>
    </xdr:to>
    <xdr:graphicFrame>
      <xdr:nvGraphicFramePr>
        <xdr:cNvPr id="3" name="Chart 4"/>
        <xdr:cNvGraphicFramePr/>
      </xdr:nvGraphicFramePr>
      <xdr:xfrm>
        <a:off x="4105275" y="4505325"/>
        <a:ext cx="6200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66675</xdr:colOff>
      <xdr:row>8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0"/>
          <a:ext cx="16287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123825</xdr:rowOff>
    </xdr:from>
    <xdr:to>
      <xdr:col>2</xdr:col>
      <xdr:colOff>733425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29</xdr:row>
      <xdr:rowOff>9525</xdr:rowOff>
    </xdr:from>
    <xdr:to>
      <xdr:col>15</xdr:col>
      <xdr:colOff>581025</xdr:colOff>
      <xdr:row>47</xdr:row>
      <xdr:rowOff>114300</xdr:rowOff>
    </xdr:to>
    <xdr:graphicFrame>
      <xdr:nvGraphicFramePr>
        <xdr:cNvPr id="2" name="Chart 6"/>
        <xdr:cNvGraphicFramePr/>
      </xdr:nvGraphicFramePr>
      <xdr:xfrm>
        <a:off x="5724525" y="4562475"/>
        <a:ext cx="58674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409575</xdr:colOff>
      <xdr:row>47</xdr:row>
      <xdr:rowOff>95250</xdr:rowOff>
    </xdr:to>
    <xdr:graphicFrame>
      <xdr:nvGraphicFramePr>
        <xdr:cNvPr id="3" name="Chart 7"/>
        <xdr:cNvGraphicFramePr/>
      </xdr:nvGraphicFramePr>
      <xdr:xfrm>
        <a:off x="228600" y="4552950"/>
        <a:ext cx="574357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95250</xdr:colOff>
      <xdr:row>8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0"/>
          <a:ext cx="16192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2</xdr:col>
      <xdr:colOff>723900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13</xdr:row>
      <xdr:rowOff>28575</xdr:rowOff>
    </xdr:from>
    <xdr:to>
      <xdr:col>14</xdr:col>
      <xdr:colOff>590550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5972175" y="1990725"/>
        <a:ext cx="47529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180975</xdr:colOff>
      <xdr:row>8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17049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2</xdr:col>
      <xdr:colOff>723900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581025</xdr:colOff>
      <xdr:row>12</xdr:row>
      <xdr:rowOff>57150</xdr:rowOff>
    </xdr:from>
    <xdr:to>
      <xdr:col>16</xdr:col>
      <xdr:colOff>361950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6905625" y="1847850"/>
        <a:ext cx="51149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152400</xdr:colOff>
      <xdr:row>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167640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2</xdr:col>
      <xdr:colOff>723900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9</xdr:col>
      <xdr:colOff>514350</xdr:colOff>
      <xdr:row>41</xdr:row>
      <xdr:rowOff>85725</xdr:rowOff>
    </xdr:to>
    <xdr:graphicFrame>
      <xdr:nvGraphicFramePr>
        <xdr:cNvPr id="2" name="Chart 4"/>
        <xdr:cNvGraphicFramePr/>
      </xdr:nvGraphicFramePr>
      <xdr:xfrm>
        <a:off x="133350" y="4648200"/>
        <a:ext cx="67056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180975</xdr:colOff>
      <xdr:row>8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17049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2</xdr:col>
      <xdr:colOff>590550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323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28</xdr:row>
      <xdr:rowOff>104775</xdr:rowOff>
    </xdr:from>
    <xdr:to>
      <xdr:col>13</xdr:col>
      <xdr:colOff>295275</xdr:colOff>
      <xdr:row>45</xdr:row>
      <xdr:rowOff>28575</xdr:rowOff>
    </xdr:to>
    <xdr:graphicFrame>
      <xdr:nvGraphicFramePr>
        <xdr:cNvPr id="2" name="Chart 3"/>
        <xdr:cNvGraphicFramePr/>
      </xdr:nvGraphicFramePr>
      <xdr:xfrm>
        <a:off x="323850" y="4486275"/>
        <a:ext cx="9344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152400</xdr:colOff>
      <xdr:row>8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16764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2</xdr:col>
      <xdr:colOff>733425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1466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24</xdr:row>
      <xdr:rowOff>104775</xdr:rowOff>
    </xdr:from>
    <xdr:to>
      <xdr:col>8</xdr:col>
      <xdr:colOff>590550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152400" y="4448175"/>
        <a:ext cx="60007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47625</xdr:colOff>
      <xdr:row>7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15716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561975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314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30</xdr:row>
      <xdr:rowOff>47625</xdr:rowOff>
    </xdr:from>
    <xdr:to>
      <xdr:col>24</xdr:col>
      <xdr:colOff>314325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600075" y="4895850"/>
        <a:ext cx="108585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57150</xdr:colOff>
      <xdr:row>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15811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46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>
      <c r="D2" s="116"/>
      <c r="E2" s="116"/>
      <c r="F2" s="116"/>
      <c r="G2" s="116"/>
      <c r="H2" s="116"/>
    </row>
    <row r="3" spans="4:8" s="5" customFormat="1" ht="11.25">
      <c r="D3" s="116"/>
      <c r="E3" s="116"/>
      <c r="F3" s="116"/>
      <c r="G3" s="116"/>
      <c r="H3" s="116"/>
    </row>
    <row r="4" spans="4:8" s="5" customFormat="1" ht="11.25">
      <c r="D4" s="116"/>
      <c r="E4" s="116"/>
      <c r="F4" s="116"/>
      <c r="G4" s="116"/>
      <c r="H4" s="116"/>
    </row>
    <row r="5" spans="4:8" s="5" customFormat="1" ht="11.25">
      <c r="D5" s="116"/>
      <c r="E5" s="116"/>
      <c r="F5" s="116"/>
      <c r="G5" s="116"/>
      <c r="H5" s="116"/>
    </row>
    <row r="6" spans="4:8" s="5" customFormat="1" ht="8.25" customHeight="1">
      <c r="D6" s="116"/>
      <c r="E6" s="116"/>
      <c r="F6" s="116"/>
      <c r="G6" s="116"/>
      <c r="H6" s="116"/>
    </row>
    <row r="7" s="5" customFormat="1" ht="12.75" customHeight="1">
      <c r="D7" s="53" t="s">
        <v>125</v>
      </c>
    </row>
    <row r="8" spans="2:13" s="5" customFormat="1" ht="13.5" thickBot="1"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</row>
    <row r="9" s="5" customFormat="1" ht="11.25"/>
    <row r="10" spans="2:3" s="5" customFormat="1" ht="11.25">
      <c r="B10" s="7">
        <v>1</v>
      </c>
      <c r="C10" s="8" t="s">
        <v>85</v>
      </c>
    </row>
    <row r="11" spans="2:3" s="5" customFormat="1" ht="11.25">
      <c r="B11" s="7">
        <v>2</v>
      </c>
      <c r="C11" s="8" t="s">
        <v>86</v>
      </c>
    </row>
    <row r="12" spans="2:3" s="5" customFormat="1" ht="11.25">
      <c r="B12" s="7"/>
      <c r="C12" s="8"/>
    </row>
    <row r="13" spans="2:3" s="5" customFormat="1" ht="11.25">
      <c r="B13" s="44" t="s">
        <v>82</v>
      </c>
      <c r="C13" s="8"/>
    </row>
    <row r="14" spans="2:3" s="5" customFormat="1" ht="11.25">
      <c r="B14" s="44"/>
      <c r="C14" s="8"/>
    </row>
    <row r="15" spans="2:3" s="5" customFormat="1" ht="11.25">
      <c r="B15" s="7">
        <v>3</v>
      </c>
      <c r="C15" s="8" t="s">
        <v>98</v>
      </c>
    </row>
    <row r="16" spans="2:3" s="5" customFormat="1" ht="11.25">
      <c r="B16" s="7">
        <v>4</v>
      </c>
      <c r="C16" s="8" t="s">
        <v>87</v>
      </c>
    </row>
    <row r="17" spans="2:3" s="5" customFormat="1" ht="11.25">
      <c r="B17" s="7">
        <v>5</v>
      </c>
      <c r="C17" s="8" t="s">
        <v>88</v>
      </c>
    </row>
    <row r="18" spans="2:3" s="5" customFormat="1" ht="11.25">
      <c r="B18" s="7">
        <v>6</v>
      </c>
      <c r="C18" s="8" t="s">
        <v>89</v>
      </c>
    </row>
    <row r="19" spans="2:3" s="5" customFormat="1" ht="11.25">
      <c r="B19" s="7"/>
      <c r="C19" s="8"/>
    </row>
    <row r="20" spans="2:3" s="5" customFormat="1" ht="11.25">
      <c r="B20" s="44" t="s">
        <v>60</v>
      </c>
      <c r="C20" s="8"/>
    </row>
    <row r="21" spans="2:3" s="5" customFormat="1" ht="11.25">
      <c r="B21" s="44"/>
      <c r="C21" s="8"/>
    </row>
    <row r="22" spans="2:3" s="5" customFormat="1" ht="11.25">
      <c r="B22" s="7">
        <v>7</v>
      </c>
      <c r="C22" s="8" t="s">
        <v>90</v>
      </c>
    </row>
    <row r="23" spans="2:3" s="5" customFormat="1" ht="11.25">
      <c r="B23" s="7">
        <v>8</v>
      </c>
      <c r="C23" s="8" t="s">
        <v>91</v>
      </c>
    </row>
    <row r="24" spans="2:3" s="5" customFormat="1" ht="11.25">
      <c r="B24" s="7"/>
      <c r="C24" s="8"/>
    </row>
    <row r="25" spans="2:3" s="5" customFormat="1" ht="11.25">
      <c r="B25" s="44" t="s">
        <v>61</v>
      </c>
      <c r="C25" s="8"/>
    </row>
    <row r="26" spans="2:3" s="5" customFormat="1" ht="11.25">
      <c r="B26" s="44"/>
      <c r="C26" s="8"/>
    </row>
    <row r="27" spans="2:3" s="5" customFormat="1" ht="11.25">
      <c r="B27" s="7">
        <v>9</v>
      </c>
      <c r="C27" s="8" t="s">
        <v>115</v>
      </c>
    </row>
    <row r="28" spans="2:3" s="5" customFormat="1" ht="11.25">
      <c r="B28" s="7">
        <v>10</v>
      </c>
      <c r="C28" s="8" t="s">
        <v>101</v>
      </c>
    </row>
    <row r="29" spans="2:3" s="5" customFormat="1" ht="11.25">
      <c r="B29" s="7"/>
      <c r="C29" s="8"/>
    </row>
    <row r="30" spans="2:3" s="5" customFormat="1" ht="11.25">
      <c r="B30" s="44" t="s">
        <v>62</v>
      </c>
      <c r="C30" s="8"/>
    </row>
    <row r="31" spans="2:3" s="5" customFormat="1" ht="11.25">
      <c r="B31" s="44"/>
      <c r="C31" s="8"/>
    </row>
    <row r="32" spans="2:3" s="5" customFormat="1" ht="11.25">
      <c r="B32" s="7">
        <v>11</v>
      </c>
      <c r="C32" s="8" t="s">
        <v>99</v>
      </c>
    </row>
    <row r="33" spans="2:3" s="5" customFormat="1" ht="11.25">
      <c r="B33" s="7"/>
      <c r="C33" s="8"/>
    </row>
    <row r="34" spans="2:3" s="5" customFormat="1" ht="11.25">
      <c r="B34" s="44" t="s">
        <v>63</v>
      </c>
      <c r="C34" s="8"/>
    </row>
    <row r="35" spans="2:3" s="5" customFormat="1" ht="11.25">
      <c r="B35" s="44"/>
      <c r="C35" s="8"/>
    </row>
    <row r="36" spans="2:3" s="5" customFormat="1" ht="11.25">
      <c r="B36" s="7">
        <v>12</v>
      </c>
      <c r="C36" s="8" t="s">
        <v>92</v>
      </c>
    </row>
    <row r="37" spans="2:3" s="5" customFormat="1" ht="11.25">
      <c r="B37" s="7"/>
      <c r="C37" s="8"/>
    </row>
    <row r="38" spans="2:3" s="5" customFormat="1" ht="11.25">
      <c r="B38" s="7"/>
      <c r="C38" s="8"/>
    </row>
    <row r="39" spans="2:3" s="5" customFormat="1" ht="11.25">
      <c r="B39" s="44" t="s">
        <v>64</v>
      </c>
      <c r="C39" s="8"/>
    </row>
    <row r="40" spans="2:3" s="5" customFormat="1" ht="11.25">
      <c r="B40" s="44"/>
      <c r="C40" s="8"/>
    </row>
    <row r="41" spans="2:3" s="5" customFormat="1" ht="11.25">
      <c r="B41" s="7">
        <v>13</v>
      </c>
      <c r="C41" s="8" t="s">
        <v>93</v>
      </c>
    </row>
    <row r="42" spans="2:3" s="5" customFormat="1" ht="11.25">
      <c r="B42" s="7">
        <v>14</v>
      </c>
      <c r="C42" s="8" t="s">
        <v>94</v>
      </c>
    </row>
    <row r="43" spans="2:13" ht="13.5" thickBo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5" ht="12.75">
      <c r="B45" s="4"/>
    </row>
    <row r="46" ht="12.75">
      <c r="B46" s="4"/>
    </row>
  </sheetData>
  <sheetProtection/>
  <mergeCells count="1">
    <mergeCell ref="D2:H6"/>
  </mergeCells>
  <hyperlinks>
    <hyperlink ref="C10" location="'1'!I1" display="'1'!I1"/>
    <hyperlink ref="C11" location="'2'!I1" display="'2'!I1"/>
    <hyperlink ref="C15" location="'3'!I1" display="'3'!I1"/>
    <hyperlink ref="C16" location="'4'!I1" display="'4'!I1"/>
    <hyperlink ref="C17" location="'5'!I1" display="'5'!I1"/>
    <hyperlink ref="C18" location="'6'!I1" display="'6'!I1"/>
    <hyperlink ref="C22" location="'7'!I1" display="'7'!I1"/>
    <hyperlink ref="C23" location="'8'!M1" display="'8'!M1"/>
    <hyperlink ref="C27" location="'9'!I1" display="'9'!I1"/>
    <hyperlink ref="C28" location="'10'!M1" display="'10'!M1"/>
    <hyperlink ref="C32" location="'11'!I1" display="'11'!I1"/>
    <hyperlink ref="C36" location="'13'!I1" display="'13'!I1"/>
    <hyperlink ref="C41" location="'15'!I1" display="'15'!I1"/>
    <hyperlink ref="C42" location="'16'!I1" display="'16'!I1"/>
  </hyperlinks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B1:N28"/>
  <sheetViews>
    <sheetView zoomScaleSheetLayoutView="100" zoomScalePageLayoutView="0" workbookViewId="0" topLeftCell="A1">
      <selection activeCell="J8" sqref="J8"/>
    </sheetView>
  </sheetViews>
  <sheetFormatPr defaultColWidth="11.421875" defaultRowHeight="12.75"/>
  <cols>
    <col min="1" max="1" width="3.421875" style="1" customWidth="1"/>
    <col min="2" max="3" width="11.421875" style="1" customWidth="1"/>
    <col min="4" max="5" width="12.7109375" style="1" customWidth="1"/>
    <col min="6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G4" s="81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4.25" customHeight="1">
      <c r="D6" s="52"/>
      <c r="E6" s="52"/>
      <c r="F6" s="52"/>
      <c r="G6" s="52"/>
      <c r="H6" s="52"/>
    </row>
    <row r="7" spans="4:8" s="5" customFormat="1" ht="15" customHeight="1">
      <c r="D7" s="53" t="s">
        <v>129</v>
      </c>
      <c r="E7" s="9"/>
      <c r="F7" s="9"/>
      <c r="G7" s="9"/>
      <c r="H7" s="93"/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11" s="5" customFormat="1" ht="12.75">
      <c r="B11" s="4" t="s">
        <v>114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3.5" thickBot="1">
      <c r="B12" s="9"/>
      <c r="D12" s="2"/>
      <c r="E12" s="2"/>
      <c r="F12" s="2"/>
      <c r="G12" s="2"/>
      <c r="H12" s="2"/>
    </row>
    <row r="13" spans="2:9" ht="57" thickBot="1">
      <c r="B13" s="27"/>
      <c r="C13" s="22"/>
      <c r="D13" s="22" t="s">
        <v>17</v>
      </c>
      <c r="E13" s="22" t="s">
        <v>103</v>
      </c>
      <c r="F13" s="22" t="s">
        <v>104</v>
      </c>
      <c r="G13" s="22" t="s">
        <v>105</v>
      </c>
      <c r="H13" s="22" t="s">
        <v>21</v>
      </c>
      <c r="I13" s="22" t="s">
        <v>116</v>
      </c>
    </row>
    <row r="14" spans="2:9" ht="12.75">
      <c r="B14" s="25"/>
      <c r="C14" s="23"/>
      <c r="D14" s="88"/>
      <c r="E14" s="88"/>
      <c r="F14" s="88"/>
      <c r="G14" s="88"/>
      <c r="H14" s="88"/>
      <c r="I14" s="88"/>
    </row>
    <row r="15" spans="2:10" ht="12.75">
      <c r="B15" s="5" t="s">
        <v>1</v>
      </c>
      <c r="C15" s="31"/>
      <c r="D15" s="112">
        <v>701688</v>
      </c>
      <c r="E15" s="69">
        <v>136439</v>
      </c>
      <c r="F15" s="31">
        <f aca="true" t="shared" si="0" ref="F15:F22">E15*0.25</f>
        <v>34109.75</v>
      </c>
      <c r="G15" s="34">
        <f aca="true" t="shared" si="1" ref="G15:G24">(F15*1000)/D15</f>
        <v>48.6109923498763</v>
      </c>
      <c r="H15" s="63">
        <v>2887</v>
      </c>
      <c r="I15" s="34">
        <f>(H15/D15)*1000</f>
        <v>4.114364218855104</v>
      </c>
      <c r="J15" s="76"/>
    </row>
    <row r="16" spans="2:10" ht="12.75">
      <c r="B16" s="5" t="s">
        <v>2</v>
      </c>
      <c r="C16" s="31"/>
      <c r="D16" s="113">
        <v>1240175</v>
      </c>
      <c r="E16" s="69">
        <v>185968</v>
      </c>
      <c r="F16" s="31">
        <f t="shared" si="0"/>
        <v>46492</v>
      </c>
      <c r="G16" s="34">
        <f t="shared" si="1"/>
        <v>37.48825770556574</v>
      </c>
      <c r="H16" s="63">
        <v>3935</v>
      </c>
      <c r="I16" s="34">
        <f aca="true" t="shared" si="2" ref="I16:I24">(H16/D16)*1000</f>
        <v>3.172939302920959</v>
      </c>
      <c r="J16" s="76"/>
    </row>
    <row r="17" spans="2:10" ht="12.75">
      <c r="B17" s="5" t="s">
        <v>3</v>
      </c>
      <c r="C17" s="31"/>
      <c r="D17" s="113">
        <v>799402</v>
      </c>
      <c r="E17" s="69">
        <v>122072</v>
      </c>
      <c r="F17" s="31">
        <f t="shared" si="0"/>
        <v>30518</v>
      </c>
      <c r="G17" s="34">
        <f t="shared" si="1"/>
        <v>38.176036587349046</v>
      </c>
      <c r="H17" s="63">
        <v>2583</v>
      </c>
      <c r="I17" s="34">
        <f t="shared" si="2"/>
        <v>3.231165296058804</v>
      </c>
      <c r="J17" s="76"/>
    </row>
    <row r="18" spans="2:10" ht="12.75">
      <c r="B18" s="5" t="s">
        <v>4</v>
      </c>
      <c r="C18" s="31"/>
      <c r="D18" s="113">
        <v>919455</v>
      </c>
      <c r="E18" s="69">
        <v>134313</v>
      </c>
      <c r="F18" s="31">
        <f t="shared" si="0"/>
        <v>33578.25</v>
      </c>
      <c r="G18" s="34">
        <f t="shared" si="1"/>
        <v>36.51973179764099</v>
      </c>
      <c r="H18" s="63">
        <v>2842</v>
      </c>
      <c r="I18" s="34">
        <f t="shared" si="2"/>
        <v>3.090961493493428</v>
      </c>
      <c r="J18" s="76"/>
    </row>
    <row r="19" spans="2:10" ht="12.75">
      <c r="B19" s="5" t="s">
        <v>5</v>
      </c>
      <c r="C19" s="31"/>
      <c r="D19" s="113">
        <v>519229</v>
      </c>
      <c r="E19" s="69">
        <v>102790</v>
      </c>
      <c r="F19" s="31">
        <f t="shared" si="0"/>
        <v>25697.5</v>
      </c>
      <c r="G19" s="34">
        <f t="shared" si="1"/>
        <v>49.49165011969671</v>
      </c>
      <c r="H19" s="63">
        <v>2175</v>
      </c>
      <c r="I19" s="34">
        <f t="shared" si="2"/>
        <v>4.188903162188552</v>
      </c>
      <c r="J19" s="76"/>
    </row>
    <row r="20" spans="2:10" ht="12.75">
      <c r="B20" s="5" t="s">
        <v>6</v>
      </c>
      <c r="C20" s="31"/>
      <c r="D20" s="113">
        <v>659033</v>
      </c>
      <c r="E20" s="69">
        <v>98820</v>
      </c>
      <c r="F20" s="31">
        <f t="shared" si="0"/>
        <v>24705</v>
      </c>
      <c r="G20" s="34">
        <f t="shared" si="1"/>
        <v>37.48674193856757</v>
      </c>
      <c r="H20" s="63">
        <v>2091</v>
      </c>
      <c r="I20" s="34">
        <f t="shared" si="2"/>
        <v>3.1728304955897504</v>
      </c>
      <c r="J20" s="76"/>
    </row>
    <row r="21" spans="2:10" ht="12.75">
      <c r="B21" s="5" t="s">
        <v>7</v>
      </c>
      <c r="C21" s="31"/>
      <c r="D21" s="113">
        <v>1621968</v>
      </c>
      <c r="E21" s="69">
        <v>236961</v>
      </c>
      <c r="F21" s="31">
        <f t="shared" si="0"/>
        <v>59240.25</v>
      </c>
      <c r="G21" s="34">
        <f t="shared" si="1"/>
        <v>36.523686040661715</v>
      </c>
      <c r="H21" s="63">
        <v>5014</v>
      </c>
      <c r="I21" s="34">
        <f t="shared" si="2"/>
        <v>3.0913063636273956</v>
      </c>
      <c r="J21" s="76"/>
    </row>
    <row r="22" spans="2:10" ht="12.75">
      <c r="B22" s="5" t="s">
        <v>8</v>
      </c>
      <c r="C22" s="31"/>
      <c r="D22" s="113">
        <v>1941355</v>
      </c>
      <c r="E22" s="69">
        <v>296414</v>
      </c>
      <c r="F22" s="31">
        <f t="shared" si="0"/>
        <v>74103.5</v>
      </c>
      <c r="G22" s="34">
        <f t="shared" si="1"/>
        <v>38.171019725913084</v>
      </c>
      <c r="H22" s="63">
        <v>6272</v>
      </c>
      <c r="I22" s="34">
        <f t="shared" si="2"/>
        <v>3.230733173479348</v>
      </c>
      <c r="J22" s="76"/>
    </row>
    <row r="23" spans="2:10" ht="12.75">
      <c r="B23" s="5"/>
      <c r="C23" s="17"/>
      <c r="D23" s="17"/>
      <c r="E23" s="67"/>
      <c r="F23" s="17"/>
      <c r="G23" s="34"/>
      <c r="H23" s="63"/>
      <c r="I23" s="34"/>
      <c r="J23" s="76"/>
    </row>
    <row r="24" spans="2:10" ht="12.75">
      <c r="B24" s="6" t="s">
        <v>0</v>
      </c>
      <c r="C24" s="18"/>
      <c r="D24" s="18">
        <f>SUM(D15:D22)</f>
        <v>8402305</v>
      </c>
      <c r="E24" s="68">
        <f>SUM(E15:E23)</f>
        <v>1313777</v>
      </c>
      <c r="F24" s="18">
        <f>SUM(F15:F22)</f>
        <v>328444.25</v>
      </c>
      <c r="G24" s="35">
        <f t="shared" si="1"/>
        <v>39.08977953073591</v>
      </c>
      <c r="H24" s="68">
        <f>SUM(H15:H23)</f>
        <v>27799</v>
      </c>
      <c r="I24" s="35">
        <f t="shared" si="2"/>
        <v>3.3084968946021363</v>
      </c>
      <c r="J24" s="76"/>
    </row>
    <row r="25" spans="2:10" ht="13.5" thickBot="1">
      <c r="B25" s="6"/>
      <c r="C25" s="18"/>
      <c r="D25" s="18"/>
      <c r="E25" s="78"/>
      <c r="F25" s="18"/>
      <c r="G25" s="18"/>
      <c r="H25" s="18"/>
      <c r="I25" s="78"/>
      <c r="J25" s="76"/>
    </row>
    <row r="26" spans="2:9" ht="12.75">
      <c r="B26" s="24"/>
      <c r="C26" s="24"/>
      <c r="D26" s="24"/>
      <c r="E26" s="24"/>
      <c r="F26" s="24"/>
      <c r="G26" s="24"/>
      <c r="H26" s="24"/>
      <c r="I26" s="24"/>
    </row>
    <row r="27" spans="2:14" ht="12.75">
      <c r="B27" s="3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2.75">
      <c r="B28" s="3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sheetProtection/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1"/>
  <dimension ref="B1:Y30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3.421875" style="1" customWidth="1"/>
    <col min="2" max="3" width="11.421875" style="1" customWidth="1"/>
    <col min="4" max="4" width="5.7109375" style="1" bestFit="1" customWidth="1"/>
    <col min="5" max="5" width="8.140625" style="1" bestFit="1" customWidth="1"/>
    <col min="6" max="6" width="5.7109375" style="1" bestFit="1" customWidth="1"/>
    <col min="7" max="7" width="8.140625" style="1" bestFit="1" customWidth="1"/>
    <col min="8" max="8" width="5.7109375" style="1" bestFit="1" customWidth="1"/>
    <col min="9" max="9" width="8.140625" style="1" bestFit="1" customWidth="1"/>
    <col min="10" max="10" width="5.7109375" style="1" bestFit="1" customWidth="1"/>
    <col min="11" max="11" width="8.140625" style="1" bestFit="1" customWidth="1"/>
    <col min="12" max="12" width="5.7109375" style="1" bestFit="1" customWidth="1"/>
    <col min="13" max="13" width="8.140625" style="1" bestFit="1" customWidth="1"/>
    <col min="14" max="14" width="5.7109375" style="1" bestFit="1" customWidth="1"/>
    <col min="15" max="15" width="8.140625" style="1" bestFit="1" customWidth="1"/>
    <col min="16" max="16" width="5.7109375" style="1" bestFit="1" customWidth="1"/>
    <col min="17" max="17" width="8.140625" style="1" bestFit="1" customWidth="1"/>
    <col min="18" max="18" width="5.7109375" style="1" bestFit="1" customWidth="1"/>
    <col min="19" max="19" width="8.140625" style="1" bestFit="1" customWidth="1"/>
    <col min="20" max="20" width="5.7109375" style="1" bestFit="1" customWidth="1"/>
    <col min="21" max="21" width="8.140625" style="1" bestFit="1" customWidth="1"/>
    <col min="22" max="22" width="5.7109375" style="1" bestFit="1" customWidth="1"/>
    <col min="23" max="23" width="8.140625" style="1" bestFit="1" customWidth="1"/>
    <col min="24" max="24" width="7.140625" style="1" customWidth="1"/>
    <col min="25" max="25" width="8.7109375" style="1" customWidth="1"/>
    <col min="26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="5" customFormat="1" ht="14.25" customHeight="1">
      <c r="D7" s="53" t="s">
        <v>131</v>
      </c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11" s="5" customFormat="1" ht="12.75">
      <c r="B11" s="4" t="s">
        <v>109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2.75">
      <c r="B12" s="9"/>
      <c r="D12" s="2"/>
      <c r="E12" s="2"/>
      <c r="F12" s="2"/>
      <c r="G12" s="2"/>
      <c r="H12" s="2"/>
    </row>
    <row r="13" spans="4:25" ht="13.5" thickBot="1">
      <c r="D13" s="91"/>
      <c r="E13" s="91"/>
      <c r="F13" s="91">
        <v>2005</v>
      </c>
      <c r="G13" s="91"/>
      <c r="H13" s="91">
        <v>2006</v>
      </c>
      <c r="I13" s="91"/>
      <c r="J13" s="91">
        <v>2007</v>
      </c>
      <c r="K13" s="91"/>
      <c r="L13" s="91">
        <v>2008</v>
      </c>
      <c r="M13" s="91"/>
      <c r="N13" s="91">
        <v>2009</v>
      </c>
      <c r="O13" s="91"/>
      <c r="P13" s="91">
        <v>2010</v>
      </c>
      <c r="Q13" s="91"/>
      <c r="R13" s="91">
        <v>2011</v>
      </c>
      <c r="S13" s="91"/>
      <c r="T13" s="91">
        <v>2012</v>
      </c>
      <c r="U13" s="91"/>
      <c r="V13" s="91">
        <v>2013</v>
      </c>
      <c r="W13" s="91"/>
      <c r="X13" s="91">
        <v>2014</v>
      </c>
      <c r="Y13" s="91"/>
    </row>
    <row r="14" spans="2:25" ht="13.5" thickBot="1">
      <c r="B14" s="27"/>
      <c r="C14" s="22"/>
      <c r="D14" s="43"/>
      <c r="E14" s="43"/>
      <c r="F14" s="43" t="s">
        <v>79</v>
      </c>
      <c r="G14" s="43" t="s">
        <v>77</v>
      </c>
      <c r="H14" s="43" t="s">
        <v>79</v>
      </c>
      <c r="I14" s="43" t="s">
        <v>77</v>
      </c>
      <c r="J14" s="43" t="s">
        <v>79</v>
      </c>
      <c r="K14" s="43" t="s">
        <v>77</v>
      </c>
      <c r="L14" s="43" t="s">
        <v>79</v>
      </c>
      <c r="M14" s="43" t="s">
        <v>77</v>
      </c>
      <c r="N14" s="43" t="s">
        <v>79</v>
      </c>
      <c r="O14" s="43" t="s">
        <v>77</v>
      </c>
      <c r="P14" s="43" t="s">
        <v>79</v>
      </c>
      <c r="Q14" s="43" t="s">
        <v>77</v>
      </c>
      <c r="R14" s="43" t="s">
        <v>79</v>
      </c>
      <c r="S14" s="43" t="s">
        <v>77</v>
      </c>
      <c r="T14" s="43" t="s">
        <v>79</v>
      </c>
      <c r="U14" s="43" t="s">
        <v>77</v>
      </c>
      <c r="V14" s="43" t="s">
        <v>79</v>
      </c>
      <c r="W14" s="43" t="s">
        <v>77</v>
      </c>
      <c r="X14" s="43" t="s">
        <v>79</v>
      </c>
      <c r="Y14" s="43" t="s">
        <v>77</v>
      </c>
    </row>
    <row r="15" spans="2:21" ht="12.75">
      <c r="B15" s="2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5" ht="12.75">
      <c r="B16" s="5" t="s">
        <v>1</v>
      </c>
      <c r="C16" s="31"/>
      <c r="D16" s="31"/>
      <c r="E16" s="31"/>
      <c r="F16" s="31">
        <v>4335</v>
      </c>
      <c r="G16" s="31">
        <v>181103</v>
      </c>
      <c r="H16" s="31">
        <v>4476</v>
      </c>
      <c r="I16" s="31">
        <v>192042</v>
      </c>
      <c r="J16" s="31">
        <v>4945</v>
      </c>
      <c r="K16" s="31">
        <v>212164.4338</v>
      </c>
      <c r="L16" s="31">
        <v>4898</v>
      </c>
      <c r="M16" s="31">
        <v>213090</v>
      </c>
      <c r="N16" s="31">
        <v>4296</v>
      </c>
      <c r="O16" s="31">
        <v>188394.91163135995</v>
      </c>
      <c r="P16" s="63">
        <v>4026</v>
      </c>
      <c r="Q16" s="69">
        <v>182204</v>
      </c>
      <c r="R16" s="63">
        <v>3691</v>
      </c>
      <c r="S16" s="69">
        <v>170720.5612</v>
      </c>
      <c r="T16" s="63">
        <v>3303</v>
      </c>
      <c r="U16" s="69">
        <v>157204.832</v>
      </c>
      <c r="V16" s="63">
        <v>2989</v>
      </c>
      <c r="W16" s="69">
        <v>142687</v>
      </c>
      <c r="X16" s="63">
        <v>2887</v>
      </c>
      <c r="Y16" s="69">
        <v>136439</v>
      </c>
    </row>
    <row r="17" spans="2:25" ht="12.75">
      <c r="B17" s="5" t="s">
        <v>2</v>
      </c>
      <c r="C17" s="31"/>
      <c r="D17" s="31"/>
      <c r="E17" s="31"/>
      <c r="F17" s="31">
        <v>5309</v>
      </c>
      <c r="G17" s="31">
        <v>221793</v>
      </c>
      <c r="H17" s="31">
        <v>5332</v>
      </c>
      <c r="I17" s="31">
        <v>228769</v>
      </c>
      <c r="J17" s="31">
        <v>5683</v>
      </c>
      <c r="K17" s="31">
        <v>243828.20571999997</v>
      </c>
      <c r="L17" s="31">
        <v>5760</v>
      </c>
      <c r="M17" s="31">
        <v>250592</v>
      </c>
      <c r="N17" s="31">
        <v>5669</v>
      </c>
      <c r="O17" s="31">
        <v>248605.85522303998</v>
      </c>
      <c r="P17" s="63">
        <v>5590</v>
      </c>
      <c r="Q17" s="69">
        <v>252985</v>
      </c>
      <c r="R17" s="63">
        <v>5176</v>
      </c>
      <c r="S17" s="69">
        <v>239406.56319999998</v>
      </c>
      <c r="T17" s="63">
        <v>4633</v>
      </c>
      <c r="U17" s="69">
        <v>220505.596</v>
      </c>
      <c r="V17" s="63">
        <v>4141</v>
      </c>
      <c r="W17" s="69">
        <v>197680</v>
      </c>
      <c r="X17" s="63">
        <v>3935</v>
      </c>
      <c r="Y17" s="69">
        <v>185968</v>
      </c>
    </row>
    <row r="18" spans="2:25" ht="12.75">
      <c r="B18" s="5" t="s">
        <v>3</v>
      </c>
      <c r="C18" s="31"/>
      <c r="D18" s="31"/>
      <c r="E18" s="31"/>
      <c r="F18" s="31">
        <v>3225</v>
      </c>
      <c r="G18" s="31">
        <v>134730</v>
      </c>
      <c r="H18" s="31">
        <v>3285</v>
      </c>
      <c r="I18" s="31">
        <v>140942</v>
      </c>
      <c r="J18" s="31">
        <v>3590</v>
      </c>
      <c r="K18" s="31">
        <v>154028.3756</v>
      </c>
      <c r="L18" s="31">
        <v>3618</v>
      </c>
      <c r="M18" s="31">
        <v>157403</v>
      </c>
      <c r="N18" s="31">
        <v>3546</v>
      </c>
      <c r="O18" s="31">
        <v>155504.73851136</v>
      </c>
      <c r="P18" s="63">
        <v>3502</v>
      </c>
      <c r="Q18" s="69">
        <v>158489</v>
      </c>
      <c r="R18" s="63">
        <v>3319</v>
      </c>
      <c r="S18" s="69">
        <v>153514.37079999998</v>
      </c>
      <c r="T18" s="63">
        <v>2888</v>
      </c>
      <c r="U18" s="69">
        <v>137453.089</v>
      </c>
      <c r="V18" s="63">
        <v>2654</v>
      </c>
      <c r="W18" s="69">
        <v>126695</v>
      </c>
      <c r="X18" s="63">
        <v>2583</v>
      </c>
      <c r="Y18" s="69">
        <v>122072</v>
      </c>
    </row>
    <row r="19" spans="2:25" ht="12.75">
      <c r="B19" s="5" t="s">
        <v>4</v>
      </c>
      <c r="C19" s="31"/>
      <c r="D19" s="31"/>
      <c r="E19" s="31"/>
      <c r="F19" s="31">
        <v>4075</v>
      </c>
      <c r="G19" s="31">
        <v>170241</v>
      </c>
      <c r="H19" s="31">
        <v>4098</v>
      </c>
      <c r="I19" s="31">
        <v>175824</v>
      </c>
      <c r="J19" s="31">
        <v>4418</v>
      </c>
      <c r="K19" s="31">
        <v>189553.58312</v>
      </c>
      <c r="L19" s="31">
        <v>4507</v>
      </c>
      <c r="M19" s="31">
        <v>196079</v>
      </c>
      <c r="N19" s="31">
        <v>4027</v>
      </c>
      <c r="O19" s="31">
        <v>176598.30287232</v>
      </c>
      <c r="P19" s="63">
        <v>3843</v>
      </c>
      <c r="Q19" s="69">
        <v>173922</v>
      </c>
      <c r="R19" s="63">
        <v>3601</v>
      </c>
      <c r="S19" s="69">
        <v>166557.7732</v>
      </c>
      <c r="T19" s="63">
        <v>3252</v>
      </c>
      <c r="U19" s="69">
        <v>154777.509</v>
      </c>
      <c r="V19" s="63">
        <v>2993</v>
      </c>
      <c r="W19" s="69">
        <v>142878</v>
      </c>
      <c r="X19" s="63">
        <v>2842</v>
      </c>
      <c r="Y19" s="69">
        <v>134313</v>
      </c>
    </row>
    <row r="20" spans="2:25" ht="12.75">
      <c r="B20" s="5" t="s">
        <v>5</v>
      </c>
      <c r="C20" s="31"/>
      <c r="D20" s="31"/>
      <c r="E20" s="31"/>
      <c r="F20" s="31">
        <v>3192</v>
      </c>
      <c r="G20" s="31">
        <v>133352</v>
      </c>
      <c r="H20" s="31">
        <v>3245</v>
      </c>
      <c r="I20" s="31">
        <v>139226</v>
      </c>
      <c r="J20" s="31">
        <v>3631</v>
      </c>
      <c r="K20" s="31">
        <v>155787.47403999997</v>
      </c>
      <c r="L20" s="31">
        <v>3686</v>
      </c>
      <c r="M20" s="31">
        <v>160361</v>
      </c>
      <c r="N20" s="31">
        <v>3500</v>
      </c>
      <c r="O20" s="31">
        <v>153487.47455999997</v>
      </c>
      <c r="P20" s="63">
        <v>3329</v>
      </c>
      <c r="Q20" s="69">
        <v>150660</v>
      </c>
      <c r="R20" s="63">
        <v>2886</v>
      </c>
      <c r="S20" s="69">
        <v>133486.7352</v>
      </c>
      <c r="T20" s="63">
        <v>2460</v>
      </c>
      <c r="U20" s="69">
        <v>117082.618</v>
      </c>
      <c r="V20" s="63">
        <v>2239</v>
      </c>
      <c r="W20" s="69">
        <v>106884</v>
      </c>
      <c r="X20" s="63">
        <v>2175</v>
      </c>
      <c r="Y20" s="69">
        <v>102790</v>
      </c>
    </row>
    <row r="21" spans="2:25" ht="12.75">
      <c r="B21" s="5" t="s">
        <v>6</v>
      </c>
      <c r="C21" s="31"/>
      <c r="D21" s="31"/>
      <c r="E21" s="31"/>
      <c r="F21" s="31">
        <v>2971</v>
      </c>
      <c r="G21" s="31">
        <v>124119</v>
      </c>
      <c r="H21" s="31">
        <v>2946</v>
      </c>
      <c r="I21" s="31">
        <v>126398</v>
      </c>
      <c r="J21" s="31">
        <v>3208</v>
      </c>
      <c r="K21" s="31">
        <v>137638.72672</v>
      </c>
      <c r="L21" s="31">
        <v>3206</v>
      </c>
      <c r="M21" s="31">
        <v>139479</v>
      </c>
      <c r="N21" s="31">
        <v>3028</v>
      </c>
      <c r="O21" s="31">
        <v>132788.59227648</v>
      </c>
      <c r="P21" s="63">
        <v>2894</v>
      </c>
      <c r="Q21" s="69">
        <v>130973</v>
      </c>
      <c r="R21" s="63">
        <v>2659</v>
      </c>
      <c r="S21" s="69">
        <v>122987.2588</v>
      </c>
      <c r="T21" s="63">
        <v>2442</v>
      </c>
      <c r="U21" s="69">
        <v>116225.916</v>
      </c>
      <c r="V21" s="63">
        <v>2190</v>
      </c>
      <c r="W21" s="69">
        <v>104545</v>
      </c>
      <c r="X21" s="63">
        <v>2091</v>
      </c>
      <c r="Y21" s="69">
        <v>98820</v>
      </c>
    </row>
    <row r="22" spans="2:25" ht="12.75">
      <c r="B22" s="5" t="s">
        <v>7</v>
      </c>
      <c r="C22" s="31"/>
      <c r="D22" s="31"/>
      <c r="E22" s="31"/>
      <c r="F22" s="31">
        <v>6982</v>
      </c>
      <c r="G22" s="31">
        <v>291686</v>
      </c>
      <c r="H22" s="31">
        <v>7010</v>
      </c>
      <c r="I22" s="31">
        <v>300763</v>
      </c>
      <c r="J22" s="31">
        <v>7733</v>
      </c>
      <c r="K22" s="31">
        <v>331783.12772</v>
      </c>
      <c r="L22" s="31">
        <v>7787</v>
      </c>
      <c r="M22" s="31">
        <v>338777</v>
      </c>
      <c r="N22" s="31">
        <v>7314</v>
      </c>
      <c r="O22" s="31">
        <v>320744.9682662399</v>
      </c>
      <c r="P22" s="63">
        <v>7181</v>
      </c>
      <c r="Q22" s="69">
        <v>324989</v>
      </c>
      <c r="R22" s="63">
        <v>6534</v>
      </c>
      <c r="S22" s="69">
        <v>302218.4088</v>
      </c>
      <c r="T22" s="63">
        <v>5819</v>
      </c>
      <c r="U22" s="69">
        <v>276952.744</v>
      </c>
      <c r="V22" s="63">
        <v>5172</v>
      </c>
      <c r="W22" s="69">
        <v>246898</v>
      </c>
      <c r="X22" s="63">
        <v>5014</v>
      </c>
      <c r="Y22" s="69">
        <v>236961</v>
      </c>
    </row>
    <row r="23" spans="2:25" ht="12.75">
      <c r="B23" s="5" t="s">
        <v>8</v>
      </c>
      <c r="C23" s="31"/>
      <c r="D23" s="31"/>
      <c r="E23" s="31"/>
      <c r="F23" s="31">
        <v>8648</v>
      </c>
      <c r="G23" s="31">
        <v>361286</v>
      </c>
      <c r="H23" s="31">
        <v>8872</v>
      </c>
      <c r="I23" s="31">
        <v>380652</v>
      </c>
      <c r="J23" s="31">
        <v>9462</v>
      </c>
      <c r="K23" s="31">
        <v>405965.59608</v>
      </c>
      <c r="L23" s="31">
        <v>9712</v>
      </c>
      <c r="M23" s="31">
        <v>422526</v>
      </c>
      <c r="N23" s="31">
        <v>9192</v>
      </c>
      <c r="O23" s="31">
        <v>403101.96175871993</v>
      </c>
      <c r="P23" s="63">
        <v>9161</v>
      </c>
      <c r="Q23" s="69">
        <v>414598</v>
      </c>
      <c r="R23" s="63">
        <v>8439</v>
      </c>
      <c r="S23" s="69">
        <v>390330.75479999994</v>
      </c>
      <c r="T23" s="63">
        <v>7438</v>
      </c>
      <c r="U23" s="69">
        <v>354008.337</v>
      </c>
      <c r="V23" s="63">
        <v>6510</v>
      </c>
      <c r="W23" s="69">
        <v>310770</v>
      </c>
      <c r="X23" s="63">
        <v>6272</v>
      </c>
      <c r="Y23" s="69">
        <v>296414</v>
      </c>
    </row>
    <row r="24" spans="2:25" ht="12.75">
      <c r="B24" s="5"/>
      <c r="C24" s="17"/>
      <c r="D24" s="54"/>
      <c r="E24" s="17"/>
      <c r="F24" s="54"/>
      <c r="G24" s="17"/>
      <c r="H24" s="54"/>
      <c r="I24" s="17"/>
      <c r="J24" s="54"/>
      <c r="K24" s="17"/>
      <c r="L24" s="54"/>
      <c r="M24" s="17"/>
      <c r="N24" s="54"/>
      <c r="O24" s="17"/>
      <c r="P24" s="54"/>
      <c r="Q24" s="17"/>
      <c r="R24" s="63"/>
      <c r="S24" s="70"/>
      <c r="T24" s="63"/>
      <c r="U24" s="70"/>
      <c r="V24" s="63"/>
      <c r="W24" s="67"/>
      <c r="X24" s="63"/>
      <c r="Y24" s="67"/>
    </row>
    <row r="25" spans="2:25" ht="12.75">
      <c r="B25" s="6" t="s">
        <v>0</v>
      </c>
      <c r="C25" s="18"/>
      <c r="D25" s="55"/>
      <c r="E25" s="18"/>
      <c r="F25" s="55">
        <f>SUM(F16:F23)</f>
        <v>38737</v>
      </c>
      <c r="G25" s="18">
        <f>SUM(G16:G23)</f>
        <v>1618310</v>
      </c>
      <c r="H25" s="55">
        <f>SUM(H16:H23)</f>
        <v>39264</v>
      </c>
      <c r="I25" s="18">
        <f>SUM(I16:I23)</f>
        <v>1684616</v>
      </c>
      <c r="J25" s="55">
        <f aca="true" t="shared" si="0" ref="J25:Q25">SUM(J16:J23)</f>
        <v>42670</v>
      </c>
      <c r="K25" s="18">
        <f t="shared" si="0"/>
        <v>1830749.5228</v>
      </c>
      <c r="L25" s="55">
        <f t="shared" si="0"/>
        <v>43174</v>
      </c>
      <c r="M25" s="18">
        <f t="shared" si="0"/>
        <v>1878307</v>
      </c>
      <c r="N25" s="55">
        <f t="shared" si="0"/>
        <v>40572</v>
      </c>
      <c r="O25" s="18">
        <f t="shared" si="0"/>
        <v>1779226.80509952</v>
      </c>
      <c r="P25" s="55">
        <f t="shared" si="0"/>
        <v>39526</v>
      </c>
      <c r="Q25" s="18">
        <f t="shared" si="0"/>
        <v>1788820</v>
      </c>
      <c r="R25" s="68">
        <f aca="true" t="shared" si="1" ref="R25:W25">SUM(R16:R24)</f>
        <v>36305</v>
      </c>
      <c r="S25" s="68">
        <f t="shared" si="1"/>
        <v>1679222.4259999997</v>
      </c>
      <c r="T25" s="68">
        <f t="shared" si="1"/>
        <v>32235</v>
      </c>
      <c r="U25" s="68">
        <f t="shared" si="1"/>
        <v>1534210.641</v>
      </c>
      <c r="V25" s="68">
        <f t="shared" si="1"/>
        <v>28888</v>
      </c>
      <c r="W25" s="68">
        <f t="shared" si="1"/>
        <v>1379037</v>
      </c>
      <c r="X25" s="68">
        <f>SUM(X16:X24)</f>
        <v>27799</v>
      </c>
      <c r="Y25" s="68">
        <f>SUM(Y16:Y24)</f>
        <v>1313777</v>
      </c>
    </row>
    <row r="26" spans="2:20" ht="12.75"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T26" s="18"/>
    </row>
    <row r="27" spans="2:25" ht="12.75">
      <c r="B27" s="6" t="s">
        <v>22</v>
      </c>
      <c r="C27" s="18"/>
      <c r="E27" s="38"/>
      <c r="G27" s="38">
        <v>206.16</v>
      </c>
      <c r="I27" s="38">
        <v>211.219</v>
      </c>
      <c r="K27" s="38">
        <v>227.18351839141494</v>
      </c>
      <c r="M27" s="38">
        <v>228.9998317528669</v>
      </c>
      <c r="O27" s="38">
        <v>214.28920936633037</v>
      </c>
      <c r="P27" s="18"/>
      <c r="Q27" s="64">
        <v>213.7</v>
      </c>
      <c r="R27" s="18"/>
      <c r="S27" s="64">
        <v>199.34</v>
      </c>
      <c r="T27" s="18"/>
      <c r="U27" s="92">
        <v>181.56</v>
      </c>
      <c r="W27" s="6">
        <v>164.3</v>
      </c>
      <c r="Y27" s="6">
        <v>156.35</v>
      </c>
    </row>
    <row r="28" spans="2:25" ht="13.5" thickBot="1">
      <c r="B28" s="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21"/>
      <c r="Y28" s="121"/>
    </row>
    <row r="29" spans="2:23" ht="12.75">
      <c r="B29" s="56" t="s">
        <v>80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2:15" ht="12.75"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</sheetData>
  <sheetProtection/>
  <printOptions/>
  <pageMargins left="0.75" right="0.75" top="1" bottom="1" header="0" footer="0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B1:K40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421875" style="1" customWidth="1"/>
    <col min="2" max="2" width="16.28125" style="1" customWidth="1"/>
    <col min="3" max="13" width="15.7109375" style="1" customWidth="1"/>
    <col min="14" max="16384" width="11.421875" style="1" customWidth="1"/>
  </cols>
  <sheetData>
    <row r="1" s="5" customFormat="1" ht="11.25">
      <c r="C1" s="8"/>
    </row>
    <row r="2" spans="3:7" s="5" customFormat="1" ht="11.25" customHeight="1">
      <c r="C2" s="52"/>
      <c r="D2" s="52"/>
      <c r="E2" s="52"/>
      <c r="F2" s="52"/>
      <c r="G2" s="52"/>
    </row>
    <row r="3" spans="3:7" s="5" customFormat="1" ht="11.25" customHeight="1">
      <c r="C3" s="52"/>
      <c r="D3" s="52"/>
      <c r="E3" s="52"/>
      <c r="F3" s="52"/>
      <c r="G3" s="52"/>
    </row>
    <row r="4" spans="3:7" s="5" customFormat="1" ht="11.25" customHeight="1">
      <c r="C4" s="52"/>
      <c r="D4" s="52"/>
      <c r="E4" s="52"/>
      <c r="F4" s="52"/>
      <c r="G4" s="52"/>
    </row>
    <row r="5" spans="3:7" s="5" customFormat="1" ht="11.25" customHeight="1">
      <c r="C5" s="52"/>
      <c r="D5" s="52"/>
      <c r="E5" s="52"/>
      <c r="F5" s="52"/>
      <c r="G5" s="52"/>
    </row>
    <row r="6" s="5" customFormat="1" ht="9.75" customHeight="1">
      <c r="C6" s="53"/>
    </row>
    <row r="7" spans="3:4" s="5" customFormat="1" ht="13.5" customHeight="1">
      <c r="C7" s="53"/>
      <c r="D7" s="53" t="s">
        <v>122</v>
      </c>
    </row>
    <row r="8" spans="2:3" s="5" customFormat="1" ht="11.25">
      <c r="B8" s="19"/>
      <c r="C8" s="8"/>
    </row>
    <row r="9" spans="2:6" s="5" customFormat="1" ht="11.25">
      <c r="B9" s="19"/>
      <c r="C9" s="8"/>
      <c r="F9" s="77"/>
    </row>
    <row r="10" spans="2:3" s="5" customFormat="1" ht="11.25">
      <c r="B10" s="19"/>
      <c r="C10" s="8"/>
    </row>
    <row r="11" spans="2:10" s="5" customFormat="1" ht="12.75">
      <c r="B11" s="4" t="s">
        <v>96</v>
      </c>
      <c r="C11" s="3"/>
      <c r="D11" s="3"/>
      <c r="E11" s="3"/>
      <c r="F11" s="3"/>
      <c r="G11" s="3"/>
      <c r="H11" s="1"/>
      <c r="I11" s="1"/>
      <c r="J11" s="1"/>
    </row>
    <row r="12" spans="2:7" ht="12.75">
      <c r="B12" s="9"/>
      <c r="C12" s="2"/>
      <c r="D12" s="2"/>
      <c r="E12" s="2"/>
      <c r="F12" s="2"/>
      <c r="G12" s="2"/>
    </row>
    <row r="13" spans="2:7" ht="12.75">
      <c r="B13" s="4" t="s">
        <v>97</v>
      </c>
      <c r="C13" s="2"/>
      <c r="D13" s="2"/>
      <c r="E13" s="2"/>
      <c r="F13" s="2"/>
      <c r="G13" s="2"/>
    </row>
    <row r="14" spans="2:7" ht="12.75">
      <c r="B14" s="4"/>
      <c r="C14" s="2"/>
      <c r="D14" s="2"/>
      <c r="E14" s="2"/>
      <c r="F14" s="2"/>
      <c r="G14" s="2"/>
    </row>
    <row r="15" spans="2:7" ht="13.5" thickBot="1">
      <c r="B15" s="9"/>
      <c r="C15" s="2"/>
      <c r="D15" s="2"/>
      <c r="E15" s="2"/>
      <c r="F15" s="2"/>
      <c r="G15" s="2"/>
    </row>
    <row r="16" spans="2:11" ht="13.5" thickBot="1">
      <c r="B16" s="39"/>
      <c r="C16" s="22" t="s">
        <v>1</v>
      </c>
      <c r="D16" s="22" t="s">
        <v>2</v>
      </c>
      <c r="E16" s="22" t="s">
        <v>3</v>
      </c>
      <c r="F16" s="22" t="s">
        <v>4</v>
      </c>
      <c r="G16" s="22" t="s">
        <v>5</v>
      </c>
      <c r="H16" s="22" t="s">
        <v>6</v>
      </c>
      <c r="I16" s="22" t="s">
        <v>7</v>
      </c>
      <c r="J16" s="22" t="s">
        <v>8</v>
      </c>
      <c r="K16" s="22" t="s">
        <v>0</v>
      </c>
    </row>
    <row r="17" spans="2:11" ht="12.75">
      <c r="B17" s="28"/>
      <c r="C17" s="26"/>
      <c r="D17" s="26"/>
      <c r="E17" s="26"/>
      <c r="F17" s="26"/>
      <c r="G17" s="26"/>
      <c r="H17" s="26"/>
      <c r="I17" s="26"/>
      <c r="J17" s="26"/>
      <c r="K17" s="26"/>
    </row>
    <row r="18" spans="2:11" ht="13.5" thickBot="1">
      <c r="B18" s="21" t="s">
        <v>23</v>
      </c>
      <c r="C18" s="31">
        <v>53</v>
      </c>
      <c r="D18" s="31">
        <v>84</v>
      </c>
      <c r="E18" s="31">
        <v>683</v>
      </c>
      <c r="F18" s="31">
        <v>2341</v>
      </c>
      <c r="G18" s="31">
        <v>1373</v>
      </c>
      <c r="H18" s="31">
        <v>1079</v>
      </c>
      <c r="I18" s="31">
        <v>2901</v>
      </c>
      <c r="J18" s="31">
        <v>2679</v>
      </c>
      <c r="K18" s="18">
        <f>SUM(C18:J18)</f>
        <v>11193</v>
      </c>
    </row>
    <row r="19" spans="2:11" ht="13.5" thickBot="1">
      <c r="B19" s="30" t="s">
        <v>24</v>
      </c>
      <c r="C19" s="31">
        <v>0</v>
      </c>
      <c r="D19" s="31">
        <v>29</v>
      </c>
      <c r="E19" s="31">
        <v>16</v>
      </c>
      <c r="F19" s="31">
        <v>6</v>
      </c>
      <c r="G19" s="31">
        <v>2</v>
      </c>
      <c r="H19" s="31">
        <v>2</v>
      </c>
      <c r="I19" s="31">
        <v>8</v>
      </c>
      <c r="J19" s="31">
        <v>1</v>
      </c>
      <c r="K19" s="18">
        <f>SUM(C19:J19)</f>
        <v>64</v>
      </c>
    </row>
    <row r="20" spans="2:11" ht="13.5" thickBot="1">
      <c r="B20" s="30" t="s">
        <v>14</v>
      </c>
      <c r="C20" s="31">
        <v>0</v>
      </c>
      <c r="D20" s="31">
        <v>6</v>
      </c>
      <c r="E20" s="31">
        <v>0</v>
      </c>
      <c r="F20" s="31">
        <v>1</v>
      </c>
      <c r="G20" s="31">
        <v>7</v>
      </c>
      <c r="H20" s="31">
        <v>0</v>
      </c>
      <c r="I20" s="31">
        <v>4</v>
      </c>
      <c r="J20" s="31">
        <v>15</v>
      </c>
      <c r="K20" s="18">
        <f>SUM(C20:J20)</f>
        <v>33</v>
      </c>
    </row>
    <row r="21" spans="2:11" ht="13.5" thickBot="1">
      <c r="B21" s="30" t="s">
        <v>13</v>
      </c>
      <c r="C21" s="31">
        <v>0</v>
      </c>
      <c r="D21" s="31">
        <v>1</v>
      </c>
      <c r="E21" s="31">
        <v>0</v>
      </c>
      <c r="F21" s="31">
        <v>0</v>
      </c>
      <c r="G21" s="31">
        <v>0</v>
      </c>
      <c r="H21" s="31">
        <v>0</v>
      </c>
      <c r="I21" s="31">
        <v>27</v>
      </c>
      <c r="J21" s="31">
        <v>0</v>
      </c>
      <c r="K21" s="18">
        <f>SUM(C21:J21)</f>
        <v>28</v>
      </c>
    </row>
    <row r="22" spans="2:11" ht="13.5" thickBot="1">
      <c r="B22" s="30" t="s">
        <v>25</v>
      </c>
      <c r="C22" s="31">
        <v>0</v>
      </c>
      <c r="D22" s="31">
        <v>158</v>
      </c>
      <c r="E22" s="31">
        <v>7</v>
      </c>
      <c r="F22" s="31">
        <v>12</v>
      </c>
      <c r="G22" s="31">
        <v>16</v>
      </c>
      <c r="H22" s="31">
        <v>9</v>
      </c>
      <c r="I22" s="31">
        <v>66</v>
      </c>
      <c r="J22" s="31">
        <v>11</v>
      </c>
      <c r="K22" s="18">
        <f>SUM(C22:J22)</f>
        <v>279</v>
      </c>
    </row>
    <row r="23" ht="13.5" thickBot="1"/>
    <row r="24" spans="2:11" ht="13.5" thickBot="1">
      <c r="B24" s="20" t="s">
        <v>9</v>
      </c>
      <c r="C24" s="18">
        <f aca="true" t="shared" si="0" ref="C24:K24">SUM(C18:C22)</f>
        <v>53</v>
      </c>
      <c r="D24" s="18">
        <f t="shared" si="0"/>
        <v>278</v>
      </c>
      <c r="E24" s="18">
        <f t="shared" si="0"/>
        <v>706</v>
      </c>
      <c r="F24" s="18">
        <f t="shared" si="0"/>
        <v>2360</v>
      </c>
      <c r="G24" s="18">
        <f t="shared" si="0"/>
        <v>1398</v>
      </c>
      <c r="H24" s="18">
        <f t="shared" si="0"/>
        <v>1090</v>
      </c>
      <c r="I24" s="18">
        <f t="shared" si="0"/>
        <v>3006</v>
      </c>
      <c r="J24" s="18">
        <f t="shared" si="0"/>
        <v>2706</v>
      </c>
      <c r="K24" s="18">
        <f t="shared" si="0"/>
        <v>11597</v>
      </c>
    </row>
    <row r="25" spans="2:11" ht="13.5" thickBot="1">
      <c r="B25" s="39"/>
      <c r="C25" s="22"/>
      <c r="D25" s="22"/>
      <c r="E25" s="22"/>
      <c r="F25" s="22"/>
      <c r="G25" s="22"/>
      <c r="H25" s="22"/>
      <c r="I25" s="22"/>
      <c r="J25" s="22"/>
      <c r="K25" s="22"/>
    </row>
    <row r="28" spans="2:5" ht="12.75">
      <c r="B28" s="4" t="s">
        <v>95</v>
      </c>
      <c r="C28" s="3"/>
      <c r="D28" s="3"/>
      <c r="E28" s="3"/>
    </row>
    <row r="29" spans="2:5" ht="12.75">
      <c r="B29" s="9"/>
      <c r="C29" s="2"/>
      <c r="D29" s="2"/>
      <c r="E29" s="2"/>
    </row>
    <row r="30" spans="2:5" ht="13.5" thickBot="1">
      <c r="B30" s="9"/>
      <c r="C30" s="2"/>
      <c r="D30" s="2"/>
      <c r="E30" s="2"/>
    </row>
    <row r="31" spans="2:5" ht="23.25" thickBot="1">
      <c r="B31" s="39"/>
      <c r="C31" s="22" t="s">
        <v>36</v>
      </c>
      <c r="D31" s="22" t="s">
        <v>37</v>
      </c>
      <c r="E31" s="22" t="s">
        <v>9</v>
      </c>
    </row>
    <row r="32" spans="2:5" ht="12.75">
      <c r="B32" s="28"/>
      <c r="C32" s="26"/>
      <c r="D32" s="26"/>
      <c r="E32" s="26"/>
    </row>
    <row r="33" spans="2:5" ht="13.5" thickBot="1">
      <c r="B33" s="21" t="s">
        <v>23</v>
      </c>
      <c r="C33" s="17">
        <v>8</v>
      </c>
      <c r="D33" s="31">
        <v>11259</v>
      </c>
      <c r="E33" s="18">
        <f>SUM(C33:D33)</f>
        <v>11267</v>
      </c>
    </row>
    <row r="34" spans="2:5" ht="13.5" thickBot="1">
      <c r="B34" s="30" t="s">
        <v>24</v>
      </c>
      <c r="C34" s="17">
        <v>1</v>
      </c>
      <c r="D34" s="31">
        <v>63</v>
      </c>
      <c r="E34" s="18">
        <f>SUM(C34:D34)</f>
        <v>64</v>
      </c>
    </row>
    <row r="35" spans="2:5" ht="13.5" thickBot="1">
      <c r="B35" s="30" t="s">
        <v>14</v>
      </c>
      <c r="C35" s="17">
        <v>9</v>
      </c>
      <c r="D35" s="31">
        <v>24</v>
      </c>
      <c r="E35" s="18">
        <f>SUM(C35:D35)</f>
        <v>33</v>
      </c>
    </row>
    <row r="36" spans="2:5" ht="13.5" thickBot="1">
      <c r="B36" s="30" t="s">
        <v>13</v>
      </c>
      <c r="C36" s="17">
        <v>23</v>
      </c>
      <c r="D36" s="31">
        <v>5</v>
      </c>
      <c r="E36" s="18">
        <f>SUM(C36:D36)</f>
        <v>28</v>
      </c>
    </row>
    <row r="37" spans="2:5" ht="13.5" thickBot="1">
      <c r="B37" s="30" t="s">
        <v>25</v>
      </c>
      <c r="C37" s="17">
        <v>7</v>
      </c>
      <c r="D37" s="31">
        <v>198</v>
      </c>
      <c r="E37" s="18">
        <f>SUM(C37:D37)</f>
        <v>205</v>
      </c>
    </row>
    <row r="38" spans="3:5" ht="13.5" thickBot="1">
      <c r="C38" s="17"/>
      <c r="E38" s="18"/>
    </row>
    <row r="39" spans="2:5" ht="13.5" thickBot="1">
      <c r="B39" s="20" t="s">
        <v>9</v>
      </c>
      <c r="C39" s="18">
        <v>48</v>
      </c>
      <c r="D39" s="18">
        <f>SUM(D33:D37)</f>
        <v>11549</v>
      </c>
      <c r="E39" s="18">
        <v>11597</v>
      </c>
    </row>
    <row r="40" spans="2:5" ht="13.5" thickBot="1">
      <c r="B40" s="39"/>
      <c r="C40" s="22"/>
      <c r="D40" s="22"/>
      <c r="E40" s="22"/>
    </row>
  </sheetData>
  <sheetProtection/>
  <printOptions/>
  <pageMargins left="0.75" right="0.75" top="1" bottom="1" header="0" footer="0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B1:L32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="5" customFormat="1" ht="12.75" customHeight="1">
      <c r="D7" s="53" t="s">
        <v>121</v>
      </c>
    </row>
    <row r="8" spans="2:4" s="5" customFormat="1" ht="11.25">
      <c r="B8" s="19"/>
      <c r="D8" s="8"/>
    </row>
    <row r="9" spans="2:6" s="5" customFormat="1" ht="11.25">
      <c r="B9" s="19"/>
      <c r="D9" s="8"/>
      <c r="F9" s="77"/>
    </row>
    <row r="10" spans="2:4" s="5" customFormat="1" ht="11.25">
      <c r="B10" s="19"/>
      <c r="D10" s="8"/>
    </row>
    <row r="11" spans="2:11" s="5" customFormat="1" ht="12.75">
      <c r="B11" s="4" t="s">
        <v>100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3.5" thickBot="1">
      <c r="B12" s="9"/>
      <c r="D12" s="2"/>
      <c r="E12" s="2"/>
      <c r="F12" s="2"/>
      <c r="G12" s="2"/>
      <c r="H12" s="2"/>
    </row>
    <row r="13" spans="2:12" ht="13.5" thickBot="1">
      <c r="B13" s="39" t="s">
        <v>26</v>
      </c>
      <c r="C13" s="22"/>
      <c r="D13" s="22" t="s">
        <v>1</v>
      </c>
      <c r="E13" s="22" t="s">
        <v>2</v>
      </c>
      <c r="F13" s="22" t="s">
        <v>3</v>
      </c>
      <c r="G13" s="22" t="s">
        <v>4</v>
      </c>
      <c r="H13" s="22" t="s">
        <v>5</v>
      </c>
      <c r="I13" s="22" t="s">
        <v>6</v>
      </c>
      <c r="J13" s="22" t="s">
        <v>7</v>
      </c>
      <c r="K13" s="22" t="s">
        <v>8</v>
      </c>
      <c r="L13" s="22" t="s">
        <v>0</v>
      </c>
    </row>
    <row r="14" spans="2:12" ht="12.75"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3.5" thickBot="1">
      <c r="B15" s="21" t="s">
        <v>23</v>
      </c>
      <c r="C15" s="17"/>
      <c r="D15" s="31">
        <v>3</v>
      </c>
      <c r="E15" s="31">
        <v>20</v>
      </c>
      <c r="F15" s="31">
        <v>2</v>
      </c>
      <c r="G15" s="31">
        <v>3</v>
      </c>
      <c r="H15" s="31">
        <v>10</v>
      </c>
      <c r="I15" s="31" t="s">
        <v>10</v>
      </c>
      <c r="J15" s="31">
        <v>21</v>
      </c>
      <c r="K15" s="31">
        <v>26</v>
      </c>
      <c r="L15" s="18">
        <f>SUM(D15:K15)</f>
        <v>85</v>
      </c>
    </row>
    <row r="16" spans="2:12" ht="13.5" thickBot="1">
      <c r="B16" s="30" t="s">
        <v>24</v>
      </c>
      <c r="C16" s="17"/>
      <c r="D16" s="31" t="s">
        <v>10</v>
      </c>
      <c r="E16" s="31">
        <v>2</v>
      </c>
      <c r="F16" s="31" t="s">
        <v>10</v>
      </c>
      <c r="G16" s="31">
        <v>4</v>
      </c>
      <c r="H16" s="31" t="s">
        <v>10</v>
      </c>
      <c r="I16" s="31">
        <v>1</v>
      </c>
      <c r="J16" s="31">
        <v>13</v>
      </c>
      <c r="K16" s="31">
        <v>1</v>
      </c>
      <c r="L16" s="18">
        <f>SUM(D16:K16)</f>
        <v>21</v>
      </c>
    </row>
    <row r="17" spans="2:12" ht="13.5" thickBot="1">
      <c r="B17" s="30" t="s">
        <v>14</v>
      </c>
      <c r="C17" s="17"/>
      <c r="D17" s="86" t="s">
        <v>10</v>
      </c>
      <c r="E17" s="31">
        <v>1</v>
      </c>
      <c r="F17" s="31" t="s">
        <v>10</v>
      </c>
      <c r="G17" s="31" t="s">
        <v>10</v>
      </c>
      <c r="H17" s="31" t="s">
        <v>10</v>
      </c>
      <c r="I17" s="31" t="s">
        <v>10</v>
      </c>
      <c r="J17" s="31">
        <v>5</v>
      </c>
      <c r="K17" s="31" t="s">
        <v>10</v>
      </c>
      <c r="L17" s="18">
        <f>SUM(D17:K17)</f>
        <v>6</v>
      </c>
    </row>
    <row r="18" spans="2:12" ht="13.5" thickBot="1">
      <c r="B18" s="30" t="s">
        <v>13</v>
      </c>
      <c r="C18" s="17"/>
      <c r="D18" s="31" t="s">
        <v>10</v>
      </c>
      <c r="E18" s="31" t="s">
        <v>10</v>
      </c>
      <c r="F18" s="31" t="s">
        <v>10</v>
      </c>
      <c r="G18" s="31" t="s">
        <v>10</v>
      </c>
      <c r="H18" s="31" t="s">
        <v>10</v>
      </c>
      <c r="I18" s="31" t="s">
        <v>10</v>
      </c>
      <c r="J18" s="31" t="s">
        <v>10</v>
      </c>
      <c r="K18" s="31" t="s">
        <v>10</v>
      </c>
      <c r="L18" s="32" t="s">
        <v>10</v>
      </c>
    </row>
    <row r="19" spans="2:12" ht="13.5" thickBot="1">
      <c r="B19" s="30" t="s">
        <v>25</v>
      </c>
      <c r="C19" s="17"/>
      <c r="D19" s="31">
        <v>4</v>
      </c>
      <c r="E19" s="31">
        <v>156</v>
      </c>
      <c r="F19" s="31">
        <v>14</v>
      </c>
      <c r="G19" s="31">
        <v>23</v>
      </c>
      <c r="H19" s="31">
        <v>14</v>
      </c>
      <c r="I19" s="31">
        <v>6</v>
      </c>
      <c r="J19" s="31">
        <v>98</v>
      </c>
      <c r="K19" s="31">
        <v>20</v>
      </c>
      <c r="L19" s="18">
        <f>SUM(D19:K19)</f>
        <v>335</v>
      </c>
    </row>
    <row r="20" ht="13.5" thickBot="1"/>
    <row r="21" spans="2:12" ht="13.5" thickBot="1">
      <c r="B21" s="20" t="s">
        <v>9</v>
      </c>
      <c r="C21" s="18"/>
      <c r="D21" s="18">
        <f aca="true" t="shared" si="0" ref="D21:L21">SUM(D15:D19)</f>
        <v>7</v>
      </c>
      <c r="E21" s="18">
        <f t="shared" si="0"/>
        <v>179</v>
      </c>
      <c r="F21" s="18">
        <f t="shared" si="0"/>
        <v>16</v>
      </c>
      <c r="G21" s="18">
        <f t="shared" si="0"/>
        <v>30</v>
      </c>
      <c r="H21" s="18">
        <f t="shared" si="0"/>
        <v>24</v>
      </c>
      <c r="I21" s="18">
        <f t="shared" si="0"/>
        <v>7</v>
      </c>
      <c r="J21" s="18">
        <f t="shared" si="0"/>
        <v>137</v>
      </c>
      <c r="K21" s="18">
        <f t="shared" si="0"/>
        <v>47</v>
      </c>
      <c r="L21" s="18">
        <f t="shared" si="0"/>
        <v>447</v>
      </c>
    </row>
    <row r="22" spans="2:12" ht="13.5" thickBot="1">
      <c r="B22" s="16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2:12" ht="13.5" thickBot="1">
      <c r="B23" s="39" t="s">
        <v>27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ht="12.75"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ht="13.5" thickBot="1">
      <c r="B25" s="21" t="s">
        <v>23</v>
      </c>
      <c r="C25" s="17"/>
      <c r="D25" s="31" t="s">
        <v>10</v>
      </c>
      <c r="E25" s="31">
        <v>15</v>
      </c>
      <c r="F25" s="31">
        <v>2</v>
      </c>
      <c r="G25" s="31">
        <v>3</v>
      </c>
      <c r="H25" s="31">
        <v>10</v>
      </c>
      <c r="I25" s="31" t="s">
        <v>10</v>
      </c>
      <c r="J25" s="31">
        <v>20</v>
      </c>
      <c r="K25" s="31">
        <v>24</v>
      </c>
      <c r="L25" s="18">
        <f>SUM(D25:K25)</f>
        <v>74</v>
      </c>
    </row>
    <row r="26" spans="2:12" ht="13.5" thickBot="1">
      <c r="B26" s="30" t="s">
        <v>24</v>
      </c>
      <c r="C26" s="17"/>
      <c r="D26" s="31" t="s">
        <v>10</v>
      </c>
      <c r="E26" s="31" t="s">
        <v>10</v>
      </c>
      <c r="F26" s="31">
        <v>1</v>
      </c>
      <c r="G26" s="31">
        <v>4</v>
      </c>
      <c r="H26" s="31" t="s">
        <v>10</v>
      </c>
      <c r="I26" s="31">
        <v>1</v>
      </c>
      <c r="J26" s="31">
        <v>12</v>
      </c>
      <c r="K26" s="31">
        <v>1</v>
      </c>
      <c r="L26" s="18">
        <f>SUM(D26:K26)</f>
        <v>19</v>
      </c>
    </row>
    <row r="27" spans="2:12" ht="13.5" thickBot="1">
      <c r="B27" s="30" t="s">
        <v>14</v>
      </c>
      <c r="C27" s="17"/>
      <c r="D27" s="31" t="s">
        <v>10</v>
      </c>
      <c r="E27" s="31" t="s">
        <v>10</v>
      </c>
      <c r="F27" s="31" t="s">
        <v>10</v>
      </c>
      <c r="G27" s="31" t="s">
        <v>10</v>
      </c>
      <c r="H27" s="31" t="s">
        <v>10</v>
      </c>
      <c r="I27" s="31" t="s">
        <v>10</v>
      </c>
      <c r="J27" s="31">
        <v>4</v>
      </c>
      <c r="K27" s="31" t="s">
        <v>10</v>
      </c>
      <c r="L27" s="18">
        <f>SUM(D27:K27)</f>
        <v>4</v>
      </c>
    </row>
    <row r="28" spans="2:12" ht="13.5" thickBot="1">
      <c r="B28" s="30" t="s">
        <v>13</v>
      </c>
      <c r="C28" s="17"/>
      <c r="D28" s="31" t="s">
        <v>10</v>
      </c>
      <c r="E28" s="31" t="s">
        <v>10</v>
      </c>
      <c r="F28" s="31" t="s">
        <v>10</v>
      </c>
      <c r="G28" s="31" t="s">
        <v>10</v>
      </c>
      <c r="H28" s="31" t="s">
        <v>10</v>
      </c>
      <c r="I28" s="31" t="s">
        <v>10</v>
      </c>
      <c r="J28" s="31" t="s">
        <v>10</v>
      </c>
      <c r="K28" s="31" t="s">
        <v>10</v>
      </c>
      <c r="L28" s="32" t="s">
        <v>10</v>
      </c>
    </row>
    <row r="29" spans="2:12" ht="13.5" thickBot="1">
      <c r="B29" s="30" t="s">
        <v>25</v>
      </c>
      <c r="C29" s="17"/>
      <c r="D29" s="31">
        <v>3</v>
      </c>
      <c r="E29" s="31">
        <v>150</v>
      </c>
      <c r="F29" s="31">
        <v>4</v>
      </c>
      <c r="G29" s="31">
        <v>21</v>
      </c>
      <c r="H29" s="31">
        <v>12</v>
      </c>
      <c r="I29" s="31">
        <v>5</v>
      </c>
      <c r="J29" s="31">
        <v>97</v>
      </c>
      <c r="K29" s="31">
        <v>18</v>
      </c>
      <c r="L29" s="18">
        <f>SUM(D29:K29)</f>
        <v>310</v>
      </c>
    </row>
    <row r="30" ht="13.5" thickBot="1"/>
    <row r="31" spans="2:12" ht="13.5" thickBot="1">
      <c r="B31" s="20" t="s">
        <v>9</v>
      </c>
      <c r="C31" s="18"/>
      <c r="D31" s="18">
        <f aca="true" t="shared" si="1" ref="D31:L31">SUM(D25:D29)</f>
        <v>3</v>
      </c>
      <c r="E31" s="18">
        <f t="shared" si="1"/>
        <v>165</v>
      </c>
      <c r="F31" s="18">
        <f t="shared" si="1"/>
        <v>7</v>
      </c>
      <c r="G31" s="18">
        <f t="shared" si="1"/>
        <v>28</v>
      </c>
      <c r="H31" s="18">
        <f t="shared" si="1"/>
        <v>22</v>
      </c>
      <c r="I31" s="18">
        <f t="shared" si="1"/>
        <v>6</v>
      </c>
      <c r="J31" s="18">
        <f t="shared" si="1"/>
        <v>133</v>
      </c>
      <c r="K31" s="18">
        <f t="shared" si="1"/>
        <v>43</v>
      </c>
      <c r="L31" s="18">
        <f t="shared" si="1"/>
        <v>407</v>
      </c>
    </row>
    <row r="32" spans="2:12" ht="13.5" thickBot="1">
      <c r="B32" s="39"/>
      <c r="C32" s="22"/>
      <c r="D32" s="22"/>
      <c r="E32" s="22"/>
      <c r="F32" s="22"/>
      <c r="G32" s="22"/>
      <c r="H32" s="22"/>
      <c r="I32" s="22"/>
      <c r="J32" s="22"/>
      <c r="K32" s="22"/>
      <c r="L32" s="22"/>
    </row>
  </sheetData>
  <sheetProtection/>
  <printOptions/>
  <pageMargins left="0.75" right="0.75" top="1" bottom="1" header="0" footer="0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L3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="5" customFormat="1" ht="14.25" customHeight="1">
      <c r="D7" s="53" t="s">
        <v>121</v>
      </c>
    </row>
    <row r="8" spans="2:4" s="5" customFormat="1" ht="11.25">
      <c r="B8" s="19"/>
      <c r="D8" s="8"/>
    </row>
    <row r="9" spans="2:7" s="5" customFormat="1" ht="11.25">
      <c r="B9" s="19"/>
      <c r="D9" s="8"/>
      <c r="G9" s="77"/>
    </row>
    <row r="10" spans="2:4" s="5" customFormat="1" ht="11.25">
      <c r="B10" s="19"/>
      <c r="D10" s="8"/>
    </row>
    <row r="11" spans="2:11" s="5" customFormat="1" ht="12.75" customHeight="1">
      <c r="B11" s="4" t="s">
        <v>132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3.5" thickBot="1">
      <c r="B12" s="9"/>
      <c r="D12" s="2"/>
      <c r="E12" s="2"/>
      <c r="F12" s="2"/>
      <c r="G12" s="2"/>
      <c r="H12" s="2"/>
    </row>
    <row r="13" spans="2:12" ht="13.5" thickBot="1">
      <c r="B13" s="27"/>
      <c r="C13" s="22"/>
      <c r="D13" s="22" t="s">
        <v>1</v>
      </c>
      <c r="E13" s="22" t="s">
        <v>2</v>
      </c>
      <c r="F13" s="22" t="s">
        <v>3</v>
      </c>
      <c r="G13" s="22" t="s">
        <v>4</v>
      </c>
      <c r="H13" s="22" t="s">
        <v>5</v>
      </c>
      <c r="I13" s="22" t="s">
        <v>6</v>
      </c>
      <c r="J13" s="22" t="s">
        <v>7</v>
      </c>
      <c r="K13" s="22" t="s">
        <v>8</v>
      </c>
      <c r="L13" s="22" t="s">
        <v>0</v>
      </c>
    </row>
    <row r="14" spans="2:12" ht="12.75"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3.5" thickBot="1">
      <c r="B15" s="29" t="s">
        <v>13</v>
      </c>
      <c r="C15" s="18"/>
      <c r="D15" s="32">
        <f aca="true" t="shared" si="0" ref="D15:K15">SUM(D16:D17)</f>
        <v>129</v>
      </c>
      <c r="E15" s="32">
        <f t="shared" si="0"/>
        <v>1011</v>
      </c>
      <c r="F15" s="32">
        <f t="shared" si="0"/>
        <v>510</v>
      </c>
      <c r="G15" s="32">
        <f t="shared" si="0"/>
        <v>1488</v>
      </c>
      <c r="H15" s="32">
        <f t="shared" si="0"/>
        <v>370</v>
      </c>
      <c r="I15" s="32">
        <f t="shared" si="0"/>
        <v>234</v>
      </c>
      <c r="J15" s="32">
        <f t="shared" si="0"/>
        <v>2673</v>
      </c>
      <c r="K15" s="32">
        <f t="shared" si="0"/>
        <v>3468</v>
      </c>
      <c r="L15" s="18">
        <f>SUM(D15:K15)</f>
        <v>9883</v>
      </c>
    </row>
    <row r="16" spans="2:12" ht="12.75">
      <c r="B16" s="33"/>
      <c r="C16" s="31" t="s">
        <v>12</v>
      </c>
      <c r="D16" s="31">
        <v>105</v>
      </c>
      <c r="E16" s="31">
        <v>626</v>
      </c>
      <c r="F16" s="31">
        <v>400</v>
      </c>
      <c r="G16" s="31">
        <v>1014</v>
      </c>
      <c r="H16" s="31">
        <v>260</v>
      </c>
      <c r="I16" s="31">
        <v>212</v>
      </c>
      <c r="J16" s="31">
        <v>1825</v>
      </c>
      <c r="K16" s="31">
        <v>2135</v>
      </c>
      <c r="L16" s="18">
        <f>SUM(D16:K16)</f>
        <v>6577</v>
      </c>
    </row>
    <row r="17" spans="2:12" ht="12.75">
      <c r="B17" s="33"/>
      <c r="C17" s="31" t="s">
        <v>11</v>
      </c>
      <c r="D17" s="31">
        <v>24</v>
      </c>
      <c r="E17" s="31">
        <v>385</v>
      </c>
      <c r="F17" s="31">
        <v>110</v>
      </c>
      <c r="G17" s="31">
        <v>474</v>
      </c>
      <c r="H17" s="31">
        <v>110</v>
      </c>
      <c r="I17" s="31">
        <v>22</v>
      </c>
      <c r="J17" s="31">
        <v>848</v>
      </c>
      <c r="K17" s="31">
        <v>1333</v>
      </c>
      <c r="L17" s="18">
        <f>SUM(D17:K17)</f>
        <v>3306</v>
      </c>
    </row>
    <row r="18" spans="2:12" ht="13.5" thickBot="1">
      <c r="B18" s="21"/>
      <c r="C18" s="17"/>
      <c r="D18" s="31"/>
      <c r="E18" s="31"/>
      <c r="F18" s="31"/>
      <c r="G18" s="31"/>
      <c r="H18" s="31"/>
      <c r="I18" s="31"/>
      <c r="J18" s="31"/>
      <c r="K18" s="31"/>
      <c r="L18" s="18"/>
    </row>
    <row r="19" spans="2:12" ht="13.5" thickBot="1">
      <c r="B19" s="29" t="s">
        <v>14</v>
      </c>
      <c r="C19" s="18"/>
      <c r="D19" s="32">
        <f aca="true" t="shared" si="1" ref="D19:K19">SUM(D20:D21)</f>
        <v>304</v>
      </c>
      <c r="E19" s="32">
        <f t="shared" si="1"/>
        <v>1632</v>
      </c>
      <c r="F19" s="32">
        <f t="shared" si="1"/>
        <v>981</v>
      </c>
      <c r="G19" s="32">
        <f t="shared" si="1"/>
        <v>1758</v>
      </c>
      <c r="H19" s="32">
        <f t="shared" si="1"/>
        <v>633</v>
      </c>
      <c r="I19" s="32">
        <f t="shared" si="1"/>
        <v>359</v>
      </c>
      <c r="J19" s="32">
        <f t="shared" si="1"/>
        <v>3545</v>
      </c>
      <c r="K19" s="32">
        <f t="shared" si="1"/>
        <v>4248</v>
      </c>
      <c r="L19" s="18">
        <f>SUM(D19:K19)</f>
        <v>13460</v>
      </c>
    </row>
    <row r="20" spans="2:12" ht="12.75">
      <c r="B20" s="33"/>
      <c r="C20" s="31" t="s">
        <v>12</v>
      </c>
      <c r="D20" s="31">
        <v>179</v>
      </c>
      <c r="E20" s="31">
        <v>728</v>
      </c>
      <c r="F20" s="31">
        <v>608</v>
      </c>
      <c r="G20" s="31">
        <v>1151</v>
      </c>
      <c r="H20" s="31">
        <v>390</v>
      </c>
      <c r="I20" s="31">
        <v>294</v>
      </c>
      <c r="J20" s="31">
        <v>1861</v>
      </c>
      <c r="K20" s="31">
        <v>2537</v>
      </c>
      <c r="L20" s="18">
        <f>SUM(D20:K20)</f>
        <v>7748</v>
      </c>
    </row>
    <row r="21" spans="2:12" ht="12.75">
      <c r="B21" s="33"/>
      <c r="C21" s="31" t="s">
        <v>11</v>
      </c>
      <c r="D21" s="31">
        <v>125</v>
      </c>
      <c r="E21" s="31">
        <v>904</v>
      </c>
      <c r="F21" s="31">
        <v>373</v>
      </c>
      <c r="G21" s="31">
        <v>607</v>
      </c>
      <c r="H21" s="31">
        <v>243</v>
      </c>
      <c r="I21" s="31">
        <v>65</v>
      </c>
      <c r="J21" s="31">
        <v>1684</v>
      </c>
      <c r="K21" s="31">
        <v>1711</v>
      </c>
      <c r="L21" s="18">
        <f>SUM(D21:K21)</f>
        <v>5712</v>
      </c>
    </row>
    <row r="22" spans="2:12" ht="13.5" thickBot="1">
      <c r="B22" s="21"/>
      <c r="C22" s="17"/>
      <c r="D22" s="31"/>
      <c r="E22" s="31"/>
      <c r="F22" s="31"/>
      <c r="G22" s="31"/>
      <c r="H22" s="31"/>
      <c r="I22" s="31"/>
      <c r="J22" s="31"/>
      <c r="K22" s="31"/>
      <c r="L22" s="18"/>
    </row>
    <row r="23" spans="2:12" ht="13.5" thickBot="1">
      <c r="B23" s="29" t="s">
        <v>38</v>
      </c>
      <c r="C23" s="18"/>
      <c r="D23" s="32">
        <f aca="true" t="shared" si="2" ref="D23:K23">SUM(D24:D25)</f>
        <v>122</v>
      </c>
      <c r="E23" s="32">
        <f t="shared" si="2"/>
        <v>477</v>
      </c>
      <c r="F23" s="32">
        <f t="shared" si="2"/>
        <v>140</v>
      </c>
      <c r="G23" s="32">
        <f t="shared" si="2"/>
        <v>536</v>
      </c>
      <c r="H23" s="32">
        <f t="shared" si="2"/>
        <v>142</v>
      </c>
      <c r="I23" s="32">
        <f t="shared" si="2"/>
        <v>72</v>
      </c>
      <c r="J23" s="32">
        <f t="shared" si="2"/>
        <v>1166</v>
      </c>
      <c r="K23" s="32">
        <f t="shared" si="2"/>
        <v>345</v>
      </c>
      <c r="L23" s="18">
        <f>SUM(D23:K23)</f>
        <v>3000</v>
      </c>
    </row>
    <row r="24" spans="2:12" ht="12.75">
      <c r="B24" s="33"/>
      <c r="C24" s="31" t="s">
        <v>12</v>
      </c>
      <c r="D24" s="31">
        <v>99</v>
      </c>
      <c r="E24" s="31">
        <v>256</v>
      </c>
      <c r="F24" s="31">
        <v>110</v>
      </c>
      <c r="G24" s="31">
        <v>299</v>
      </c>
      <c r="H24" s="31">
        <v>93</v>
      </c>
      <c r="I24" s="31">
        <v>59</v>
      </c>
      <c r="J24" s="31">
        <v>710</v>
      </c>
      <c r="K24" s="31">
        <v>218</v>
      </c>
      <c r="L24" s="18">
        <f>SUM(D24:K24)</f>
        <v>1844</v>
      </c>
    </row>
    <row r="25" spans="2:12" ht="12.75">
      <c r="B25" s="33"/>
      <c r="C25" s="31" t="s">
        <v>11</v>
      </c>
      <c r="D25" s="31">
        <v>23</v>
      </c>
      <c r="E25" s="31">
        <v>221</v>
      </c>
      <c r="F25" s="31">
        <v>30</v>
      </c>
      <c r="G25" s="31">
        <v>237</v>
      </c>
      <c r="H25" s="31">
        <v>49</v>
      </c>
      <c r="I25" s="31">
        <v>13</v>
      </c>
      <c r="J25" s="31">
        <v>456</v>
      </c>
      <c r="K25" s="31">
        <v>127</v>
      </c>
      <c r="L25" s="18">
        <f>SUM(D25:K25)</f>
        <v>1156</v>
      </c>
    </row>
    <row r="26" spans="2:12" ht="12.75">
      <c r="B26" s="33"/>
      <c r="C26" s="31"/>
      <c r="D26" s="31"/>
      <c r="E26" s="31"/>
      <c r="F26" s="31"/>
      <c r="G26" s="31"/>
      <c r="H26" s="31"/>
      <c r="I26" s="31"/>
      <c r="J26" s="31"/>
      <c r="K26" s="31"/>
      <c r="L26" s="18"/>
    </row>
    <row r="27" spans="2:12" ht="13.5" thickBot="1">
      <c r="B27" s="29" t="s">
        <v>28</v>
      </c>
      <c r="C27" s="18"/>
      <c r="D27" s="32">
        <f aca="true" t="shared" si="3" ref="D27:K29">D15+D19+D23</f>
        <v>555</v>
      </c>
      <c r="E27" s="32">
        <f t="shared" si="3"/>
        <v>3120</v>
      </c>
      <c r="F27" s="32">
        <f t="shared" si="3"/>
        <v>1631</v>
      </c>
      <c r="G27" s="32">
        <f t="shared" si="3"/>
        <v>3782</v>
      </c>
      <c r="H27" s="32">
        <f t="shared" si="3"/>
        <v>1145</v>
      </c>
      <c r="I27" s="32">
        <f t="shared" si="3"/>
        <v>665</v>
      </c>
      <c r="J27" s="32">
        <f t="shared" si="3"/>
        <v>7384</v>
      </c>
      <c r="K27" s="32">
        <f t="shared" si="3"/>
        <v>8061</v>
      </c>
      <c r="L27" s="18">
        <f>SUM(D27:K27)</f>
        <v>26343</v>
      </c>
    </row>
    <row r="28" spans="2:12" ht="12.75">
      <c r="B28" s="33"/>
      <c r="C28" s="32" t="s">
        <v>12</v>
      </c>
      <c r="D28" s="32">
        <f t="shared" si="3"/>
        <v>383</v>
      </c>
      <c r="E28" s="32">
        <f t="shared" si="3"/>
        <v>1610</v>
      </c>
      <c r="F28" s="32">
        <f t="shared" si="3"/>
        <v>1118</v>
      </c>
      <c r="G28" s="32">
        <f t="shared" si="3"/>
        <v>2464</v>
      </c>
      <c r="H28" s="32">
        <f t="shared" si="3"/>
        <v>743</v>
      </c>
      <c r="I28" s="32">
        <f t="shared" si="3"/>
        <v>565</v>
      </c>
      <c r="J28" s="32">
        <f t="shared" si="3"/>
        <v>4396</v>
      </c>
      <c r="K28" s="32">
        <f t="shared" si="3"/>
        <v>4890</v>
      </c>
      <c r="L28" s="18">
        <f>SUM(D28:K28)</f>
        <v>16169</v>
      </c>
    </row>
    <row r="29" spans="2:12" ht="12.75">
      <c r="B29" s="33"/>
      <c r="C29" s="32" t="s">
        <v>11</v>
      </c>
      <c r="D29" s="32">
        <f t="shared" si="3"/>
        <v>172</v>
      </c>
      <c r="E29" s="32">
        <f t="shared" si="3"/>
        <v>1510</v>
      </c>
      <c r="F29" s="32">
        <f t="shared" si="3"/>
        <v>513</v>
      </c>
      <c r="G29" s="32">
        <f t="shared" si="3"/>
        <v>1318</v>
      </c>
      <c r="H29" s="32">
        <f t="shared" si="3"/>
        <v>402</v>
      </c>
      <c r="I29" s="32">
        <f t="shared" si="3"/>
        <v>100</v>
      </c>
      <c r="J29" s="32">
        <f t="shared" si="3"/>
        <v>2988</v>
      </c>
      <c r="K29" s="32">
        <f t="shared" si="3"/>
        <v>3171</v>
      </c>
      <c r="L29" s="18">
        <f>SUM(D29:K29)</f>
        <v>10174</v>
      </c>
    </row>
    <row r="30" spans="2:12" ht="12.75"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18"/>
    </row>
    <row r="31" spans="2:12" ht="13.5" thickBot="1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2:12" ht="12.75">
      <c r="B32" s="56" t="s">
        <v>110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ht="12.75">
      <c r="B33" s="40"/>
    </row>
  </sheetData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B1:O34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pans="4:9" s="5" customFormat="1" ht="14.25" customHeight="1">
      <c r="D7" s="53" t="s">
        <v>121</v>
      </c>
      <c r="E7" s="9"/>
      <c r="F7" s="9"/>
      <c r="G7" s="9"/>
      <c r="H7" s="9"/>
      <c r="I7" s="9"/>
    </row>
    <row r="8" spans="2:4" s="5" customFormat="1" ht="11.25">
      <c r="B8" s="19"/>
      <c r="D8" s="8"/>
    </row>
    <row r="9" spans="2:7" s="5" customFormat="1" ht="11.25">
      <c r="B9" s="19"/>
      <c r="D9" s="8"/>
      <c r="G9" s="77"/>
    </row>
    <row r="10" spans="2:4" s="5" customFormat="1" ht="11.25">
      <c r="B10" s="19"/>
      <c r="D10" s="8"/>
    </row>
    <row r="11" spans="2:11" s="5" customFormat="1" ht="12.75">
      <c r="B11" s="4" t="s">
        <v>133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2.75">
      <c r="B12" s="9"/>
      <c r="D12" s="2"/>
      <c r="E12" s="2"/>
      <c r="F12" s="2"/>
      <c r="G12" s="2"/>
      <c r="H12" s="2"/>
    </row>
    <row r="13" spans="2:13" ht="13.5" thickBot="1">
      <c r="B13" s="9"/>
      <c r="D13" s="2"/>
      <c r="E13" s="117" t="s">
        <v>13</v>
      </c>
      <c r="F13" s="117"/>
      <c r="G13" s="117"/>
      <c r="H13" s="117" t="s">
        <v>14</v>
      </c>
      <c r="I13" s="117"/>
      <c r="J13" s="117"/>
      <c r="K13" s="117" t="s">
        <v>120</v>
      </c>
      <c r="L13" s="117"/>
      <c r="M13" s="117"/>
    </row>
    <row r="14" spans="2:13" ht="13.5" thickBot="1">
      <c r="B14" s="27"/>
      <c r="C14" s="22"/>
      <c r="D14" s="22"/>
      <c r="E14" s="37" t="s">
        <v>12</v>
      </c>
      <c r="F14" s="37" t="s">
        <v>11</v>
      </c>
      <c r="G14" s="37" t="s">
        <v>9</v>
      </c>
      <c r="H14" s="37" t="s">
        <v>12</v>
      </c>
      <c r="I14" s="37" t="s">
        <v>11</v>
      </c>
      <c r="J14" s="37" t="s">
        <v>9</v>
      </c>
      <c r="K14" s="37" t="s">
        <v>12</v>
      </c>
      <c r="L14" s="37" t="s">
        <v>11</v>
      </c>
      <c r="M14" s="37" t="s">
        <v>9</v>
      </c>
    </row>
    <row r="15" spans="2:13" ht="12.75">
      <c r="B15" s="25"/>
      <c r="C15" s="23"/>
      <c r="D15" s="23"/>
      <c r="E15" s="88"/>
      <c r="F15" s="88"/>
      <c r="G15" s="88"/>
      <c r="H15" s="88"/>
      <c r="I15" s="88"/>
      <c r="J15" s="88"/>
      <c r="K15" s="88"/>
      <c r="L15" s="88"/>
      <c r="M15" s="88"/>
    </row>
    <row r="16" spans="2:13" ht="12.75">
      <c r="B16" s="5" t="s">
        <v>1</v>
      </c>
      <c r="C16" s="31"/>
      <c r="D16" s="31"/>
      <c r="E16" s="31" t="s">
        <v>10</v>
      </c>
      <c r="F16" s="31" t="s">
        <v>10</v>
      </c>
      <c r="G16" s="41" t="s">
        <v>10</v>
      </c>
      <c r="H16" s="31">
        <v>47</v>
      </c>
      <c r="I16" s="31">
        <v>99</v>
      </c>
      <c r="J16" s="32">
        <f>SUM(H16:I16)</f>
        <v>146</v>
      </c>
      <c r="K16" s="32">
        <f>H16</f>
        <v>47</v>
      </c>
      <c r="L16" s="32">
        <f>I16</f>
        <v>99</v>
      </c>
      <c r="M16" s="32">
        <f>SUM(K16:L16)</f>
        <v>146</v>
      </c>
    </row>
    <row r="17" spans="2:13" ht="12.75">
      <c r="B17" s="5" t="s">
        <v>2</v>
      </c>
      <c r="C17" s="31"/>
      <c r="D17" s="31"/>
      <c r="E17" s="31">
        <v>85</v>
      </c>
      <c r="F17" s="31">
        <v>58</v>
      </c>
      <c r="G17" s="32">
        <f aca="true" t="shared" si="0" ref="G17:G23">SUM(E17:F17)</f>
        <v>143</v>
      </c>
      <c r="H17" s="31">
        <v>118</v>
      </c>
      <c r="I17" s="31">
        <v>339</v>
      </c>
      <c r="J17" s="32">
        <f aca="true" t="shared" si="1" ref="J17:J23">SUM(H17:I17)</f>
        <v>457</v>
      </c>
      <c r="K17" s="32">
        <f>E17+H17</f>
        <v>203</v>
      </c>
      <c r="L17" s="32">
        <f>F17+I17</f>
        <v>397</v>
      </c>
      <c r="M17" s="32">
        <f aca="true" t="shared" si="2" ref="M17:M23">SUM(K17:L17)</f>
        <v>600</v>
      </c>
    </row>
    <row r="18" spans="2:13" ht="12.75">
      <c r="B18" s="5" t="s">
        <v>3</v>
      </c>
      <c r="C18" s="31"/>
      <c r="D18" s="31"/>
      <c r="E18" s="31" t="s">
        <v>10</v>
      </c>
      <c r="F18" s="31" t="s">
        <v>10</v>
      </c>
      <c r="G18" s="41" t="s">
        <v>10</v>
      </c>
      <c r="H18" s="31">
        <v>118</v>
      </c>
      <c r="I18" s="31">
        <v>191</v>
      </c>
      <c r="J18" s="32">
        <f t="shared" si="1"/>
        <v>309</v>
      </c>
      <c r="K18" s="32">
        <f aca="true" t="shared" si="3" ref="K18:L21">H18</f>
        <v>118</v>
      </c>
      <c r="L18" s="32">
        <f t="shared" si="3"/>
        <v>191</v>
      </c>
      <c r="M18" s="32">
        <f t="shared" si="2"/>
        <v>309</v>
      </c>
    </row>
    <row r="19" spans="2:13" ht="12.75">
      <c r="B19" s="5" t="s">
        <v>4</v>
      </c>
      <c r="C19" s="31"/>
      <c r="D19" s="31"/>
      <c r="E19" s="31" t="s">
        <v>10</v>
      </c>
      <c r="F19" s="31" t="s">
        <v>10</v>
      </c>
      <c r="G19" s="41" t="s">
        <v>10</v>
      </c>
      <c r="H19" s="31">
        <v>110</v>
      </c>
      <c r="I19" s="31">
        <v>102</v>
      </c>
      <c r="J19" s="32">
        <f t="shared" si="1"/>
        <v>212</v>
      </c>
      <c r="K19" s="32">
        <f t="shared" si="3"/>
        <v>110</v>
      </c>
      <c r="L19" s="32">
        <f t="shared" si="3"/>
        <v>102</v>
      </c>
      <c r="M19" s="32">
        <f t="shared" si="2"/>
        <v>212</v>
      </c>
    </row>
    <row r="20" spans="2:13" ht="12.75">
      <c r="B20" s="5" t="s">
        <v>5</v>
      </c>
      <c r="C20" s="31"/>
      <c r="D20" s="31"/>
      <c r="E20" s="31" t="s">
        <v>10</v>
      </c>
      <c r="F20" s="31" t="s">
        <v>10</v>
      </c>
      <c r="G20" s="41" t="s">
        <v>10</v>
      </c>
      <c r="H20" s="31">
        <v>77</v>
      </c>
      <c r="I20" s="31">
        <v>54</v>
      </c>
      <c r="J20" s="32">
        <f t="shared" si="1"/>
        <v>131</v>
      </c>
      <c r="K20" s="32">
        <f t="shared" si="3"/>
        <v>77</v>
      </c>
      <c r="L20" s="32">
        <f t="shared" si="3"/>
        <v>54</v>
      </c>
      <c r="M20" s="32">
        <f t="shared" si="2"/>
        <v>131</v>
      </c>
    </row>
    <row r="21" spans="2:13" ht="12.75">
      <c r="B21" s="5" t="s">
        <v>6</v>
      </c>
      <c r="C21" s="31"/>
      <c r="D21" s="31"/>
      <c r="E21" s="31" t="s">
        <v>10</v>
      </c>
      <c r="F21" s="31" t="s">
        <v>10</v>
      </c>
      <c r="G21" s="41" t="s">
        <v>10</v>
      </c>
      <c r="H21" s="31">
        <v>44</v>
      </c>
      <c r="I21" s="31">
        <v>29</v>
      </c>
      <c r="J21" s="32">
        <f t="shared" si="1"/>
        <v>73</v>
      </c>
      <c r="K21" s="32">
        <f t="shared" si="3"/>
        <v>44</v>
      </c>
      <c r="L21" s="32">
        <f t="shared" si="3"/>
        <v>29</v>
      </c>
      <c r="M21" s="32">
        <f t="shared" si="2"/>
        <v>73</v>
      </c>
    </row>
    <row r="22" spans="2:13" ht="12.75">
      <c r="B22" s="5" t="s">
        <v>7</v>
      </c>
      <c r="C22" s="31"/>
      <c r="D22" s="31"/>
      <c r="E22" s="31">
        <v>271</v>
      </c>
      <c r="F22" s="31">
        <v>141</v>
      </c>
      <c r="G22" s="32">
        <f t="shared" si="0"/>
        <v>412</v>
      </c>
      <c r="H22" s="31">
        <v>236</v>
      </c>
      <c r="I22" s="31">
        <v>576</v>
      </c>
      <c r="J22" s="32">
        <f t="shared" si="1"/>
        <v>812</v>
      </c>
      <c r="K22" s="32">
        <f>E22+H22</f>
        <v>507</v>
      </c>
      <c r="L22" s="32">
        <f>F22+I22</f>
        <v>717</v>
      </c>
      <c r="M22" s="32">
        <f t="shared" si="2"/>
        <v>1224</v>
      </c>
    </row>
    <row r="23" spans="2:13" ht="12.75">
      <c r="B23" s="5" t="s">
        <v>8</v>
      </c>
      <c r="C23" s="31"/>
      <c r="D23" s="31"/>
      <c r="E23" s="31">
        <v>52</v>
      </c>
      <c r="F23" s="31">
        <v>27</v>
      </c>
      <c r="G23" s="32">
        <f t="shared" si="0"/>
        <v>79</v>
      </c>
      <c r="H23" s="31">
        <v>202</v>
      </c>
      <c r="I23" s="31">
        <v>286</v>
      </c>
      <c r="J23" s="32">
        <f t="shared" si="1"/>
        <v>488</v>
      </c>
      <c r="K23" s="32">
        <f>E23+H23</f>
        <v>254</v>
      </c>
      <c r="L23" s="32">
        <f>F23+I23</f>
        <v>313</v>
      </c>
      <c r="M23" s="32">
        <f t="shared" si="2"/>
        <v>567</v>
      </c>
    </row>
    <row r="24" spans="2:13" ht="12.75"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12.75">
      <c r="B25" s="6" t="s">
        <v>39</v>
      </c>
      <c r="C25" s="18"/>
      <c r="D25" s="18"/>
      <c r="E25" s="18">
        <f>SUM(E16:E23)</f>
        <v>408</v>
      </c>
      <c r="F25" s="18">
        <f>SUM(F16:F23)</f>
        <v>226</v>
      </c>
      <c r="G25" s="18">
        <f>SUM(E25:F25)</f>
        <v>634</v>
      </c>
      <c r="H25" s="18">
        <f>SUM(H16:H23)</f>
        <v>952</v>
      </c>
      <c r="I25" s="18">
        <f>SUM(I16:I23)</f>
        <v>1676</v>
      </c>
      <c r="J25" s="18">
        <f>SUM(H25:I25)</f>
        <v>2628</v>
      </c>
      <c r="K25" s="18">
        <f aca="true" t="shared" si="4" ref="K25:L27">E25+H25</f>
        <v>1360</v>
      </c>
      <c r="L25" s="18">
        <f t="shared" si="4"/>
        <v>1902</v>
      </c>
      <c r="M25" s="18">
        <f>SUM(K25:L25)</f>
        <v>3262</v>
      </c>
    </row>
    <row r="26" spans="2:13" ht="12.75">
      <c r="B26" s="6" t="s">
        <v>40</v>
      </c>
      <c r="C26" s="18"/>
      <c r="D26" s="18"/>
      <c r="E26" s="18">
        <v>5856</v>
      </c>
      <c r="F26" s="18">
        <v>2905</v>
      </c>
      <c r="G26" s="18">
        <f>SUM(E26:F26)</f>
        <v>8761</v>
      </c>
      <c r="H26" s="18">
        <v>6479</v>
      </c>
      <c r="I26" s="18">
        <v>3841</v>
      </c>
      <c r="J26" s="18">
        <f>SUM(H26:I26)</f>
        <v>10320</v>
      </c>
      <c r="K26" s="18">
        <f t="shared" si="4"/>
        <v>12335</v>
      </c>
      <c r="L26" s="18">
        <f t="shared" si="4"/>
        <v>6746</v>
      </c>
      <c r="M26" s="18">
        <f>SUM(K26:L26)</f>
        <v>19081</v>
      </c>
    </row>
    <row r="27" spans="2:13" ht="12.75">
      <c r="B27" s="6" t="s">
        <v>41</v>
      </c>
      <c r="C27" s="18"/>
      <c r="D27" s="18"/>
      <c r="E27" s="18">
        <f aca="true" t="shared" si="5" ref="E27:J27">E25+E26</f>
        <v>6264</v>
      </c>
      <c r="F27" s="18">
        <f t="shared" si="5"/>
        <v>3131</v>
      </c>
      <c r="G27" s="18">
        <f t="shared" si="5"/>
        <v>9395</v>
      </c>
      <c r="H27" s="18">
        <f t="shared" si="5"/>
        <v>7431</v>
      </c>
      <c r="I27" s="18">
        <f t="shared" si="5"/>
        <v>5517</v>
      </c>
      <c r="J27" s="18">
        <f t="shared" si="5"/>
        <v>12948</v>
      </c>
      <c r="K27" s="18">
        <f t="shared" si="4"/>
        <v>13695</v>
      </c>
      <c r="L27" s="18">
        <f t="shared" si="4"/>
        <v>8648</v>
      </c>
      <c r="M27" s="18">
        <f>M25+M26</f>
        <v>22343</v>
      </c>
    </row>
    <row r="28" spans="2:13" ht="13.5" thickBot="1">
      <c r="B28" s="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2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1" ht="12.75">
      <c r="B30" s="45" t="s">
        <v>42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2:15" ht="12.75">
      <c r="B31" s="4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4" ht="12.75">
      <c r="F34" s="76"/>
    </row>
  </sheetData>
  <sheetProtection/>
  <mergeCells count="3">
    <mergeCell ref="E13:G13"/>
    <mergeCell ref="H13:J13"/>
    <mergeCell ref="K13:M13"/>
  </mergeCells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O29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3.421875" style="1" customWidth="1"/>
    <col min="2" max="2" width="11.421875" style="1" customWidth="1"/>
    <col min="3" max="3" width="12.00390625" style="1" customWidth="1"/>
    <col min="4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pans="4:8" s="5" customFormat="1" ht="12.75" customHeight="1">
      <c r="D7" s="53" t="s">
        <v>125</v>
      </c>
      <c r="H7" s="111"/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11" s="5" customFormat="1" ht="12.75">
      <c r="B11" s="4" t="s">
        <v>83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2.75">
      <c r="B12" s="9"/>
      <c r="D12" s="2" t="s">
        <v>112</v>
      </c>
      <c r="E12" s="2"/>
      <c r="F12" s="2"/>
      <c r="G12" s="2"/>
      <c r="H12" s="2"/>
    </row>
    <row r="13" spans="2:8" ht="13.5" thickBot="1">
      <c r="B13" s="9"/>
      <c r="C13" s="117" t="s">
        <v>59</v>
      </c>
      <c r="D13" s="117"/>
      <c r="E13" s="117"/>
      <c r="F13" s="117"/>
      <c r="G13" s="2"/>
      <c r="H13" s="71"/>
    </row>
    <row r="14" spans="2:9" ht="23.25" thickBot="1">
      <c r="B14" s="27"/>
      <c r="C14" s="43" t="s">
        <v>13</v>
      </c>
      <c r="D14" s="43" t="s">
        <v>14</v>
      </c>
      <c r="E14" s="43" t="s">
        <v>15</v>
      </c>
      <c r="F14" s="43" t="s">
        <v>9</v>
      </c>
      <c r="G14" s="22" t="s">
        <v>17</v>
      </c>
      <c r="H14" s="22" t="s">
        <v>16</v>
      </c>
      <c r="I14" s="22" t="s">
        <v>18</v>
      </c>
    </row>
    <row r="15" spans="2:9" ht="12.75">
      <c r="B15" s="25"/>
      <c r="C15" s="23"/>
      <c r="D15" s="82"/>
      <c r="E15" s="23"/>
      <c r="F15" s="23"/>
      <c r="G15" s="23"/>
      <c r="H15" s="23"/>
      <c r="I15" s="23"/>
    </row>
    <row r="16" spans="2:9" ht="12.75">
      <c r="B16" s="5" t="s">
        <v>1</v>
      </c>
      <c r="C16" s="102">
        <v>0</v>
      </c>
      <c r="D16" s="102">
        <v>7.13</v>
      </c>
      <c r="E16" s="102">
        <v>136.44</v>
      </c>
      <c r="F16" s="103">
        <f aca="true" t="shared" si="0" ref="F16:F23">SUM(C16:E16)</f>
        <v>143.57</v>
      </c>
      <c r="G16" s="104">
        <v>701688</v>
      </c>
      <c r="H16" s="57">
        <f>((C16+E16)*0.25)+(D16*0.33)</f>
        <v>36.4629</v>
      </c>
      <c r="I16" s="35">
        <f>(H16*1000000)/G16</f>
        <v>51.96454834627356</v>
      </c>
    </row>
    <row r="17" spans="2:9" ht="12.75">
      <c r="B17" s="5" t="s">
        <v>2</v>
      </c>
      <c r="C17" s="102">
        <v>9.22</v>
      </c>
      <c r="D17" s="102">
        <v>53.13</v>
      </c>
      <c r="E17" s="102">
        <v>185.97</v>
      </c>
      <c r="F17" s="103">
        <f t="shared" si="0"/>
        <v>248.32</v>
      </c>
      <c r="G17" s="105">
        <v>1240175</v>
      </c>
      <c r="H17" s="57">
        <f aca="true" t="shared" si="1" ref="H17:H23">((C17+E17)*0.25)+(D17*0.33)</f>
        <v>66.3304</v>
      </c>
      <c r="I17" s="35">
        <f aca="true" t="shared" si="2" ref="I17:I25">(H17*1000000)/G17</f>
        <v>53.48470981917875</v>
      </c>
    </row>
    <row r="18" spans="2:9" ht="12.75">
      <c r="B18" s="5" t="s">
        <v>3</v>
      </c>
      <c r="C18" s="106">
        <v>0</v>
      </c>
      <c r="D18" s="102">
        <v>11.01</v>
      </c>
      <c r="E18" s="102">
        <v>122.07</v>
      </c>
      <c r="F18" s="103">
        <f t="shared" si="0"/>
        <v>133.07999999999998</v>
      </c>
      <c r="G18" s="105">
        <v>799402</v>
      </c>
      <c r="H18" s="57">
        <f t="shared" si="1"/>
        <v>34.1508</v>
      </c>
      <c r="I18" s="35">
        <f t="shared" si="2"/>
        <v>42.72043352405923</v>
      </c>
    </row>
    <row r="19" spans="2:9" ht="12.75">
      <c r="B19" s="5" t="s">
        <v>4</v>
      </c>
      <c r="C19" s="106">
        <v>0</v>
      </c>
      <c r="D19" s="102">
        <v>10.46</v>
      </c>
      <c r="E19" s="102">
        <v>134.31</v>
      </c>
      <c r="F19" s="103">
        <f t="shared" si="0"/>
        <v>144.77</v>
      </c>
      <c r="G19" s="105">
        <v>919455</v>
      </c>
      <c r="H19" s="57">
        <f t="shared" si="1"/>
        <v>37.0293</v>
      </c>
      <c r="I19" s="35">
        <f t="shared" si="2"/>
        <v>40.27309656263765</v>
      </c>
    </row>
    <row r="20" spans="2:9" ht="12.75">
      <c r="B20" s="5" t="s">
        <v>5</v>
      </c>
      <c r="C20" s="102">
        <v>0</v>
      </c>
      <c r="D20" s="102">
        <v>17.45</v>
      </c>
      <c r="E20" s="102">
        <v>102.79</v>
      </c>
      <c r="F20" s="103">
        <f t="shared" si="0"/>
        <v>120.24000000000001</v>
      </c>
      <c r="G20" s="105">
        <v>519229</v>
      </c>
      <c r="H20" s="57">
        <f t="shared" si="1"/>
        <v>31.456000000000003</v>
      </c>
      <c r="I20" s="35">
        <f t="shared" si="2"/>
        <v>60.58213235393247</v>
      </c>
    </row>
    <row r="21" spans="2:9" ht="12.75">
      <c r="B21" s="5" t="s">
        <v>6</v>
      </c>
      <c r="C21" s="102">
        <v>0</v>
      </c>
      <c r="D21" s="102">
        <v>1.91</v>
      </c>
      <c r="E21" s="102">
        <v>98.82</v>
      </c>
      <c r="F21" s="103">
        <f t="shared" si="0"/>
        <v>100.72999999999999</v>
      </c>
      <c r="G21" s="105">
        <v>659033</v>
      </c>
      <c r="H21" s="57">
        <f t="shared" si="1"/>
        <v>25.335299999999997</v>
      </c>
      <c r="I21" s="35">
        <f t="shared" si="2"/>
        <v>38.44314321134146</v>
      </c>
    </row>
    <row r="22" spans="2:9" ht="12.75">
      <c r="B22" s="5" t="s">
        <v>7</v>
      </c>
      <c r="C22" s="102">
        <v>125.4</v>
      </c>
      <c r="D22" s="102">
        <v>65.58</v>
      </c>
      <c r="E22" s="102">
        <v>236.96</v>
      </c>
      <c r="F22" s="103">
        <f t="shared" si="0"/>
        <v>427.94000000000005</v>
      </c>
      <c r="G22" s="105">
        <v>1621968</v>
      </c>
      <c r="H22" s="57">
        <f t="shared" si="1"/>
        <v>112.23140000000001</v>
      </c>
      <c r="I22" s="35">
        <f t="shared" si="2"/>
        <v>69.19458337032545</v>
      </c>
    </row>
    <row r="23" spans="2:9" ht="12.75">
      <c r="B23" s="5" t="s">
        <v>8</v>
      </c>
      <c r="C23" s="102">
        <v>19.59</v>
      </c>
      <c r="D23" s="102">
        <v>44.44</v>
      </c>
      <c r="E23" s="102">
        <v>296.41</v>
      </c>
      <c r="F23" s="103">
        <f t="shared" si="0"/>
        <v>360.44000000000005</v>
      </c>
      <c r="G23" s="105">
        <v>1941355</v>
      </c>
      <c r="H23" s="57">
        <f t="shared" si="1"/>
        <v>93.6652</v>
      </c>
      <c r="I23" s="35">
        <f t="shared" si="2"/>
        <v>48.24733240442887</v>
      </c>
    </row>
    <row r="24" spans="2:9" ht="12.75">
      <c r="B24" s="5"/>
      <c r="C24" s="107"/>
      <c r="D24" s="107"/>
      <c r="E24" s="107"/>
      <c r="F24" s="107"/>
      <c r="G24" s="108"/>
      <c r="H24" s="57"/>
      <c r="I24" s="35"/>
    </row>
    <row r="25" spans="2:9" ht="12.75">
      <c r="B25" s="6" t="s">
        <v>0</v>
      </c>
      <c r="C25" s="109">
        <f>SUM(C16:C23)</f>
        <v>154.21</v>
      </c>
      <c r="D25" s="109">
        <f>SUM(D16:D23)</f>
        <v>211.11</v>
      </c>
      <c r="E25" s="109">
        <f>SUM(E16:E23)</f>
        <v>1313.77</v>
      </c>
      <c r="F25" s="109">
        <f>SUM(C25:E25)</f>
        <v>1679.0900000000001</v>
      </c>
      <c r="G25" s="110">
        <f>SUM(G16:G23)</f>
        <v>8402305</v>
      </c>
      <c r="H25" s="57">
        <f>((C25+E25)*0.25)+(D25*0.33)</f>
        <v>436.6613</v>
      </c>
      <c r="I25" s="35">
        <f t="shared" si="2"/>
        <v>51.96922749174185</v>
      </c>
    </row>
    <row r="26" spans="2:9" ht="13.5" thickBot="1">
      <c r="B26" s="6"/>
      <c r="C26" s="78"/>
      <c r="D26" s="18"/>
      <c r="E26" s="18"/>
      <c r="F26" s="18"/>
      <c r="G26" s="18"/>
      <c r="H26" s="18"/>
      <c r="I26" s="18"/>
    </row>
    <row r="27" spans="2:9" ht="12.75">
      <c r="B27" s="56" t="s">
        <v>113</v>
      </c>
      <c r="C27" s="24"/>
      <c r="D27" s="24"/>
      <c r="E27" s="24"/>
      <c r="F27" s="24"/>
      <c r="G27" s="24"/>
      <c r="H27" s="24"/>
      <c r="I27" s="24"/>
    </row>
    <row r="28" spans="2:15" ht="12.75">
      <c r="B28" s="3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ht="12.75">
      <c r="B29" s="3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</sheetData>
  <sheetProtection/>
  <mergeCells count="1">
    <mergeCell ref="C13:F13"/>
  </mergeCells>
  <printOptions/>
  <pageMargins left="0.75" right="0.75" top="1" bottom="1" header="0" footer="0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O30"/>
  <sheetViews>
    <sheetView zoomScalePageLayoutView="0" workbookViewId="0" topLeftCell="A1">
      <selection activeCell="O23" sqref="O23"/>
    </sheetView>
  </sheetViews>
  <sheetFormatPr defaultColWidth="11.421875" defaultRowHeight="12.75"/>
  <cols>
    <col min="1" max="1" width="3.421875" style="1" customWidth="1"/>
    <col min="2" max="12" width="11.421875" style="1" customWidth="1"/>
    <col min="13" max="13" width="13.140625" style="1" customWidth="1"/>
    <col min="14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81"/>
    </row>
    <row r="6" spans="4:8" s="5" customFormat="1" ht="11.25" customHeight="1">
      <c r="D6" s="52"/>
      <c r="E6" s="52"/>
      <c r="F6" s="52"/>
      <c r="G6" s="52"/>
      <c r="H6" s="52"/>
    </row>
    <row r="7" s="5" customFormat="1" ht="12.75" customHeight="1">
      <c r="D7" s="53" t="s">
        <v>123</v>
      </c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11" s="5" customFormat="1" ht="12.75">
      <c r="B11" s="4" t="s">
        <v>111</v>
      </c>
      <c r="C11" s="1"/>
      <c r="D11" s="3"/>
      <c r="E11" s="3"/>
      <c r="F11" s="3"/>
      <c r="G11" s="3"/>
      <c r="H11" s="3"/>
      <c r="I11" s="1"/>
      <c r="J11" s="1"/>
      <c r="K11" s="1"/>
    </row>
    <row r="12" ht="13.5" thickBot="1">
      <c r="B12" s="9"/>
    </row>
    <row r="13" spans="2:13" ht="13.5" thickBot="1">
      <c r="B13" s="27"/>
      <c r="C13" s="22"/>
      <c r="D13" s="22">
        <v>2005</v>
      </c>
      <c r="E13" s="22">
        <v>2006</v>
      </c>
      <c r="F13" s="22">
        <v>2007</v>
      </c>
      <c r="G13" s="22">
        <v>2008</v>
      </c>
      <c r="H13" s="22">
        <v>2009</v>
      </c>
      <c r="I13" s="22">
        <v>2010</v>
      </c>
      <c r="J13" s="22">
        <v>2011</v>
      </c>
      <c r="K13" s="94">
        <v>2012</v>
      </c>
      <c r="L13" s="94">
        <v>2013</v>
      </c>
      <c r="M13" s="94">
        <v>2014</v>
      </c>
    </row>
    <row r="14" spans="2:11" ht="12.75">
      <c r="B14" s="25"/>
      <c r="C14" s="23"/>
      <c r="D14" s="23"/>
      <c r="E14" s="23"/>
      <c r="F14" s="23"/>
      <c r="G14" s="23"/>
      <c r="H14" s="23"/>
      <c r="I14" s="23"/>
      <c r="J14" s="23"/>
      <c r="K14" s="23"/>
    </row>
    <row r="15" spans="2:14" ht="12.75">
      <c r="B15" s="5" t="s">
        <v>1</v>
      </c>
      <c r="C15" s="31"/>
      <c r="D15" s="31">
        <v>205067</v>
      </c>
      <c r="E15" s="31">
        <v>213865.0638</v>
      </c>
      <c r="F15" s="31">
        <v>233667.4338</v>
      </c>
      <c r="G15" s="31">
        <v>233624</v>
      </c>
      <c r="H15" s="31">
        <v>205546.91163135995</v>
      </c>
      <c r="I15" s="31">
        <v>197624</v>
      </c>
      <c r="J15" s="49">
        <v>180734.5612</v>
      </c>
      <c r="K15" s="49">
        <v>166844.624</v>
      </c>
      <c r="L15" s="31">
        <v>150052.785</v>
      </c>
      <c r="M15" s="49">
        <v>143566</v>
      </c>
      <c r="N15" s="57"/>
    </row>
    <row r="16" spans="2:14" ht="12.75">
      <c r="B16" s="5" t="s">
        <v>2</v>
      </c>
      <c r="C16" s="31"/>
      <c r="D16" s="31">
        <v>414914</v>
      </c>
      <c r="E16" s="31">
        <v>399115.6069</v>
      </c>
      <c r="F16" s="31">
        <v>408787.53572</v>
      </c>
      <c r="G16" s="31">
        <v>397592</v>
      </c>
      <c r="H16" s="31">
        <v>373231.26299303997</v>
      </c>
      <c r="I16" s="31">
        <v>367596</v>
      </c>
      <c r="J16" s="49">
        <v>319939.5632</v>
      </c>
      <c r="K16" s="49">
        <v>295836.784</v>
      </c>
      <c r="L16" s="31">
        <v>262321.382</v>
      </c>
      <c r="M16" s="49">
        <v>248317</v>
      </c>
      <c r="N16" s="57"/>
    </row>
    <row r="17" spans="2:14" ht="12.75">
      <c r="B17" s="5" t="s">
        <v>3</v>
      </c>
      <c r="C17" s="31"/>
      <c r="D17" s="31">
        <v>167391</v>
      </c>
      <c r="E17" s="31">
        <v>171702.3994</v>
      </c>
      <c r="F17" s="31">
        <v>182298.3756</v>
      </c>
      <c r="G17" s="31">
        <v>184953</v>
      </c>
      <c r="H17" s="31">
        <v>177378.73851136</v>
      </c>
      <c r="I17" s="31">
        <v>178283</v>
      </c>
      <c r="J17" s="49">
        <v>167038.37079999998</v>
      </c>
      <c r="K17" s="49">
        <v>149548.657</v>
      </c>
      <c r="L17" s="31">
        <v>138431.884</v>
      </c>
      <c r="M17" s="49">
        <v>133079</v>
      </c>
      <c r="N17" s="57"/>
    </row>
    <row r="18" spans="2:14" ht="12.75">
      <c r="B18" s="5" t="s">
        <v>4</v>
      </c>
      <c r="C18" s="31"/>
      <c r="D18" s="31">
        <v>202265</v>
      </c>
      <c r="E18" s="31">
        <v>206115.0343</v>
      </c>
      <c r="F18" s="31">
        <v>219874.58312</v>
      </c>
      <c r="G18" s="31">
        <v>223711</v>
      </c>
      <c r="H18" s="31">
        <v>201057.30287232</v>
      </c>
      <c r="I18" s="31">
        <v>188677</v>
      </c>
      <c r="J18" s="49">
        <v>179941.7732</v>
      </c>
      <c r="K18" s="49">
        <v>167077.197</v>
      </c>
      <c r="L18" s="31">
        <v>154054.646</v>
      </c>
      <c r="M18" s="49">
        <v>144770</v>
      </c>
      <c r="N18" s="57"/>
    </row>
    <row r="19" spans="2:14" ht="12.75">
      <c r="B19" s="5" t="s">
        <v>5</v>
      </c>
      <c r="C19" s="31"/>
      <c r="D19" s="31">
        <v>177792</v>
      </c>
      <c r="E19" s="31">
        <v>183007.2058</v>
      </c>
      <c r="F19" s="31">
        <v>197567.47403999997</v>
      </c>
      <c r="G19" s="31">
        <v>199989</v>
      </c>
      <c r="H19" s="31">
        <v>187021.47455999997</v>
      </c>
      <c r="I19" s="31">
        <v>180532</v>
      </c>
      <c r="J19" s="49">
        <v>154837.7352</v>
      </c>
      <c r="K19" s="49">
        <v>136821.994</v>
      </c>
      <c r="L19" s="31">
        <v>125331.709</v>
      </c>
      <c r="M19" s="49">
        <v>120246</v>
      </c>
      <c r="N19" s="57"/>
    </row>
    <row r="20" spans="2:14" ht="12.75">
      <c r="B20" s="5" t="s">
        <v>6</v>
      </c>
      <c r="C20" s="31"/>
      <c r="D20" s="31">
        <v>131992</v>
      </c>
      <c r="E20" s="31">
        <v>136142.6586</v>
      </c>
      <c r="F20" s="31">
        <v>146392.72672</v>
      </c>
      <c r="G20" s="31">
        <v>147218</v>
      </c>
      <c r="H20" s="31">
        <v>138451.59227648</v>
      </c>
      <c r="I20" s="31">
        <v>135155</v>
      </c>
      <c r="J20" s="49">
        <v>125786.2588</v>
      </c>
      <c r="K20" s="49">
        <v>118488.732</v>
      </c>
      <c r="L20" s="31">
        <v>106568.522</v>
      </c>
      <c r="M20" s="49">
        <v>100728</v>
      </c>
      <c r="N20" s="57"/>
    </row>
    <row r="21" spans="2:14" ht="12.75">
      <c r="B21" s="5" t="s">
        <v>7</v>
      </c>
      <c r="C21" s="31"/>
      <c r="D21" s="31">
        <v>814899</v>
      </c>
      <c r="E21" s="31">
        <v>681438.9284</v>
      </c>
      <c r="F21" s="31">
        <v>727646.87772</v>
      </c>
      <c r="G21" s="31">
        <v>672077</v>
      </c>
      <c r="H21" s="31">
        <v>593532.0983662399</v>
      </c>
      <c r="I21" s="31">
        <v>581159</v>
      </c>
      <c r="J21" s="49">
        <v>508456.4088</v>
      </c>
      <c r="K21" s="49">
        <v>477620</v>
      </c>
      <c r="L21" s="31">
        <v>439879.566</v>
      </c>
      <c r="M21" s="49">
        <v>427944</v>
      </c>
      <c r="N21" s="57"/>
    </row>
    <row r="22" spans="2:14" ht="12.75">
      <c r="B22" s="5" t="s">
        <v>8</v>
      </c>
      <c r="C22" s="31"/>
      <c r="D22" s="31">
        <v>474479</v>
      </c>
      <c r="E22" s="31">
        <v>547566.7405000001</v>
      </c>
      <c r="F22" s="31">
        <v>575172.99608</v>
      </c>
      <c r="G22" s="31">
        <v>591946</v>
      </c>
      <c r="H22" s="31">
        <v>533139.5487387199</v>
      </c>
      <c r="I22" s="31">
        <v>531276</v>
      </c>
      <c r="J22" s="49">
        <v>478093.75479999994</v>
      </c>
      <c r="K22" s="49">
        <v>437005.769</v>
      </c>
      <c r="L22" s="31">
        <v>377359.816</v>
      </c>
      <c r="M22" s="49">
        <v>360457</v>
      </c>
      <c r="N22" s="57"/>
    </row>
    <row r="23" spans="2:14" ht="12.75">
      <c r="B23" s="5"/>
      <c r="C23" s="17"/>
      <c r="D23" s="17"/>
      <c r="E23" s="17"/>
      <c r="F23" s="17"/>
      <c r="G23" s="17"/>
      <c r="H23" s="17"/>
      <c r="I23" s="17"/>
      <c r="K23" s="87"/>
      <c r="L23" s="17"/>
      <c r="M23" s="49"/>
      <c r="N23" s="58"/>
    </row>
    <row r="24" spans="2:14" ht="12.75">
      <c r="B24" s="6" t="s">
        <v>0</v>
      </c>
      <c r="C24" s="18"/>
      <c r="D24" s="18">
        <f aca="true" t="shared" si="0" ref="D24:J24">SUM(D15:D22)</f>
        <v>2588799</v>
      </c>
      <c r="E24" s="18">
        <f t="shared" si="0"/>
        <v>2538953.6377</v>
      </c>
      <c r="F24" s="18">
        <f t="shared" si="0"/>
        <v>2691408.0028</v>
      </c>
      <c r="G24" s="18">
        <f t="shared" si="0"/>
        <v>2651110</v>
      </c>
      <c r="H24" s="18">
        <f t="shared" si="0"/>
        <v>2409358.9299495197</v>
      </c>
      <c r="I24" s="18">
        <f t="shared" si="0"/>
        <v>2360302</v>
      </c>
      <c r="J24" s="18">
        <f t="shared" si="0"/>
        <v>2114828.4259999995</v>
      </c>
      <c r="K24" s="18">
        <f>K15+K16+K17+K18+K19+K20+K21+K22</f>
        <v>1949243.7569999998</v>
      </c>
      <c r="L24" s="18">
        <f>SUM(L15:L23)</f>
        <v>1754000.31</v>
      </c>
      <c r="M24" s="96">
        <f>SUM(M15:M23)</f>
        <v>1679107</v>
      </c>
      <c r="N24" s="59"/>
    </row>
    <row r="25" spans="2:13" ht="12.75">
      <c r="B25" s="6" t="s">
        <v>22</v>
      </c>
      <c r="C25" s="18"/>
      <c r="D25" s="60">
        <v>329.79</v>
      </c>
      <c r="E25" s="60">
        <v>318.33726834553875</v>
      </c>
      <c r="F25" s="60">
        <v>333.99</v>
      </c>
      <c r="G25" s="60">
        <v>323.2185920397161</v>
      </c>
      <c r="H25" s="60">
        <v>290.182015411864</v>
      </c>
      <c r="I25" s="62">
        <v>281.96</v>
      </c>
      <c r="J25" s="75">
        <f>(J24/8424102)*1000</f>
        <v>251.044969066139</v>
      </c>
      <c r="K25" s="75">
        <v>230.68</v>
      </c>
      <c r="L25" s="6">
        <v>208.97</v>
      </c>
      <c r="M25" s="6">
        <v>199.83</v>
      </c>
    </row>
    <row r="26" spans="3:4" ht="12.75">
      <c r="C26" s="18"/>
      <c r="D26" s="61"/>
    </row>
    <row r="27" spans="2:13" ht="13.5" thickBot="1"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2.75">
      <c r="B28" s="5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12.75">
      <c r="B29" s="3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ht="12.75">
      <c r="B30" s="3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B1:K32"/>
  <sheetViews>
    <sheetView zoomScalePageLayoutView="0" workbookViewId="0" topLeftCell="A1">
      <selection activeCell="G37" sqref="G37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="5" customFormat="1" ht="8.25" customHeight="1"/>
    <row r="7" spans="4:8" s="5" customFormat="1" ht="17.25" customHeight="1">
      <c r="D7" s="53" t="s">
        <v>124</v>
      </c>
      <c r="E7" s="9"/>
      <c r="F7" s="9"/>
      <c r="G7" s="9"/>
      <c r="H7" s="9"/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11" s="5" customFormat="1" ht="12.75">
      <c r="B11" s="4" t="s">
        <v>102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2.75">
      <c r="B12" s="9"/>
      <c r="D12" s="2"/>
      <c r="E12" s="2"/>
      <c r="F12" s="2"/>
      <c r="G12" s="2"/>
      <c r="H12" s="2"/>
    </row>
    <row r="13" spans="2:8" ht="13.5" thickBot="1">
      <c r="B13" s="9"/>
      <c r="D13" s="2"/>
      <c r="E13" s="2"/>
      <c r="F13" s="2"/>
      <c r="G13" s="2"/>
      <c r="H13" s="2"/>
    </row>
    <row r="14" spans="2:8" ht="45.75" thickBot="1">
      <c r="B14" s="14"/>
      <c r="C14" s="48"/>
      <c r="D14" s="47" t="s">
        <v>29</v>
      </c>
      <c r="E14" s="47" t="s">
        <v>30</v>
      </c>
      <c r="F14" s="47" t="s">
        <v>31</v>
      </c>
      <c r="G14" s="47" t="s">
        <v>32</v>
      </c>
      <c r="H14" s="47" t="s">
        <v>119</v>
      </c>
    </row>
    <row r="15" spans="2:8" ht="12.75">
      <c r="B15" s="15"/>
      <c r="C15" s="15"/>
      <c r="D15" s="50"/>
      <c r="E15" s="50"/>
      <c r="F15" s="50"/>
      <c r="G15" s="50"/>
      <c r="H15" s="50"/>
    </row>
    <row r="16" spans="2:9" ht="13.5" thickBot="1">
      <c r="B16" s="21" t="s">
        <v>33</v>
      </c>
      <c r="D16" s="100" t="s">
        <v>10</v>
      </c>
      <c r="E16" s="100" t="s">
        <v>10</v>
      </c>
      <c r="F16" s="100" t="s">
        <v>10</v>
      </c>
      <c r="G16" s="100" t="s">
        <v>10</v>
      </c>
      <c r="H16" s="100" t="s">
        <v>10</v>
      </c>
      <c r="I16" s="73"/>
    </row>
    <row r="17" spans="2:9" ht="13.5" thickBot="1">
      <c r="B17" s="21" t="s">
        <v>34</v>
      </c>
      <c r="D17" s="100">
        <v>16</v>
      </c>
      <c r="E17" s="100">
        <v>8932</v>
      </c>
      <c r="F17" s="100">
        <f aca="true" t="shared" si="0" ref="F17:F23">E17/D17</f>
        <v>558.25</v>
      </c>
      <c r="G17" s="100">
        <v>2255</v>
      </c>
      <c r="H17" s="100">
        <f aca="true" t="shared" si="1" ref="H17:H23">G17/D17</f>
        <v>140.9375</v>
      </c>
      <c r="I17" s="73"/>
    </row>
    <row r="18" spans="2:9" ht="13.5" thickBot="1">
      <c r="B18" s="21" t="s">
        <v>35</v>
      </c>
      <c r="D18" s="100">
        <v>12</v>
      </c>
      <c r="E18" s="100">
        <v>5805</v>
      </c>
      <c r="F18" s="100">
        <f t="shared" si="0"/>
        <v>483.75</v>
      </c>
      <c r="G18" s="100">
        <v>305</v>
      </c>
      <c r="H18" s="100">
        <f t="shared" si="1"/>
        <v>25.416666666666668</v>
      </c>
      <c r="I18" s="73"/>
    </row>
    <row r="19" spans="2:9" ht="13.5" thickBot="1">
      <c r="B19" s="21" t="s">
        <v>65</v>
      </c>
      <c r="D19" s="100">
        <v>1</v>
      </c>
      <c r="E19" s="100">
        <v>56</v>
      </c>
      <c r="F19" s="100">
        <f t="shared" si="0"/>
        <v>56</v>
      </c>
      <c r="G19" s="100">
        <v>2</v>
      </c>
      <c r="H19" s="100">
        <f t="shared" si="1"/>
        <v>2</v>
      </c>
      <c r="I19" s="73"/>
    </row>
    <row r="20" spans="2:9" ht="13.5" thickBot="1">
      <c r="B20" s="21" t="s">
        <v>117</v>
      </c>
      <c r="D20" s="100">
        <v>7</v>
      </c>
      <c r="E20" s="100">
        <v>1859</v>
      </c>
      <c r="F20" s="100">
        <f t="shared" si="0"/>
        <v>265.57142857142856</v>
      </c>
      <c r="G20" s="100">
        <v>122</v>
      </c>
      <c r="H20" s="100">
        <f t="shared" si="1"/>
        <v>17.428571428571427</v>
      </c>
      <c r="I20" s="73"/>
    </row>
    <row r="21" spans="2:9" ht="13.5" thickBot="1">
      <c r="B21" s="21" t="s">
        <v>118</v>
      </c>
      <c r="D21" s="100" t="s">
        <v>10</v>
      </c>
      <c r="E21" s="100" t="s">
        <v>10</v>
      </c>
      <c r="F21" s="100" t="s">
        <v>10</v>
      </c>
      <c r="G21" s="100" t="s">
        <v>10</v>
      </c>
      <c r="H21" s="100" t="s">
        <v>10</v>
      </c>
      <c r="I21" s="73"/>
    </row>
    <row r="22" spans="2:9" ht="13.5" thickBot="1">
      <c r="B22" s="21" t="s">
        <v>66</v>
      </c>
      <c r="D22" s="100">
        <v>4</v>
      </c>
      <c r="E22" s="100">
        <v>531</v>
      </c>
      <c r="F22" s="100">
        <f t="shared" si="0"/>
        <v>132.75</v>
      </c>
      <c r="G22" s="100">
        <v>36</v>
      </c>
      <c r="H22" s="100">
        <f t="shared" si="1"/>
        <v>9</v>
      </c>
      <c r="I22" s="73"/>
    </row>
    <row r="23" spans="2:9" ht="13.5" thickBot="1">
      <c r="B23" s="21" t="s">
        <v>67</v>
      </c>
      <c r="D23" s="100">
        <v>5</v>
      </c>
      <c r="E23" s="100">
        <v>1180</v>
      </c>
      <c r="F23" s="100">
        <f t="shared" si="0"/>
        <v>236</v>
      </c>
      <c r="G23" s="100">
        <v>66</v>
      </c>
      <c r="H23" s="100">
        <f t="shared" si="1"/>
        <v>13.2</v>
      </c>
      <c r="I23" s="73"/>
    </row>
    <row r="24" spans="2:9" ht="13.5" thickBot="1">
      <c r="B24" s="21" t="s">
        <v>68</v>
      </c>
      <c r="D24" s="101" t="s">
        <v>10</v>
      </c>
      <c r="E24" s="101" t="s">
        <v>10</v>
      </c>
      <c r="F24" s="100" t="s">
        <v>10</v>
      </c>
      <c r="G24" s="101" t="s">
        <v>10</v>
      </c>
      <c r="H24" s="100" t="s">
        <v>10</v>
      </c>
      <c r="I24" s="73"/>
    </row>
    <row r="25" spans="2:9" ht="13.5" thickBot="1">
      <c r="B25" s="21" t="s">
        <v>69</v>
      </c>
      <c r="D25" s="74" t="s">
        <v>10</v>
      </c>
      <c r="E25" s="74" t="s">
        <v>10</v>
      </c>
      <c r="F25" s="72" t="s">
        <v>10</v>
      </c>
      <c r="G25" s="74" t="s">
        <v>10</v>
      </c>
      <c r="H25" s="72" t="s">
        <v>10</v>
      </c>
      <c r="I25" s="73"/>
    </row>
    <row r="26" spans="2:9" ht="13.5" thickBot="1">
      <c r="B26" s="21" t="s">
        <v>70</v>
      </c>
      <c r="D26" s="74" t="s">
        <v>10</v>
      </c>
      <c r="E26" s="74" t="s">
        <v>10</v>
      </c>
      <c r="F26" s="72" t="s">
        <v>10</v>
      </c>
      <c r="G26" s="74" t="s">
        <v>10</v>
      </c>
      <c r="H26" s="72" t="s">
        <v>10</v>
      </c>
      <c r="I26" s="73"/>
    </row>
    <row r="27" spans="2:9" ht="13.5" thickBot="1">
      <c r="B27" s="21" t="s">
        <v>71</v>
      </c>
      <c r="D27" s="74" t="s">
        <v>10</v>
      </c>
      <c r="E27" s="74" t="s">
        <v>10</v>
      </c>
      <c r="F27" s="72" t="s">
        <v>10</v>
      </c>
      <c r="G27" s="74" t="s">
        <v>10</v>
      </c>
      <c r="H27" s="72" t="s">
        <v>10</v>
      </c>
      <c r="I27" s="73"/>
    </row>
    <row r="28" spans="2:9" ht="13.5" thickBot="1">
      <c r="B28" s="21" t="s">
        <v>72</v>
      </c>
      <c r="D28" s="74" t="s">
        <v>10</v>
      </c>
      <c r="E28" s="74" t="s">
        <v>10</v>
      </c>
      <c r="F28" s="72" t="s">
        <v>10</v>
      </c>
      <c r="G28" s="74" t="s">
        <v>10</v>
      </c>
      <c r="H28" s="72" t="s">
        <v>10</v>
      </c>
      <c r="I28" s="73"/>
    </row>
    <row r="29" spans="2:9" ht="13.5" thickBot="1">
      <c r="B29" s="21" t="s">
        <v>73</v>
      </c>
      <c r="D29" s="74" t="s">
        <v>10</v>
      </c>
      <c r="E29" s="74" t="s">
        <v>10</v>
      </c>
      <c r="F29" s="72" t="s">
        <v>10</v>
      </c>
      <c r="G29" s="74" t="s">
        <v>10</v>
      </c>
      <c r="H29" s="72" t="s">
        <v>10</v>
      </c>
      <c r="I29" s="73"/>
    </row>
    <row r="30" spans="2:8" ht="13.5" thickBot="1">
      <c r="B30" s="39"/>
      <c r="C30" s="22"/>
      <c r="D30" s="83"/>
      <c r="E30" s="22"/>
      <c r="F30" s="22"/>
      <c r="G30" s="22"/>
      <c r="H30" s="22"/>
    </row>
    <row r="32" ht="12.75">
      <c r="B32" s="51" t="s">
        <v>74</v>
      </c>
    </row>
  </sheetData>
  <sheetProtection/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J24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="5" customFormat="1" ht="14.25" customHeight="1">
      <c r="D7" s="53" t="s">
        <v>126</v>
      </c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9" s="5" customFormat="1" ht="12.75">
      <c r="B11" s="4" t="s">
        <v>76</v>
      </c>
      <c r="C11" s="1"/>
      <c r="D11" s="3"/>
      <c r="E11" s="3"/>
      <c r="F11" s="3"/>
      <c r="G11" s="3"/>
      <c r="H11" s="3"/>
      <c r="I11" s="1"/>
    </row>
    <row r="12" spans="2:8" ht="12.75">
      <c r="B12" s="9"/>
      <c r="D12" s="2"/>
      <c r="E12" s="2"/>
      <c r="F12" s="2"/>
      <c r="G12" s="2"/>
      <c r="H12" s="2"/>
    </row>
    <row r="13" spans="2:9" ht="13.5" thickBot="1">
      <c r="B13" s="9"/>
      <c r="D13" s="117" t="s">
        <v>50</v>
      </c>
      <c r="E13" s="117"/>
      <c r="F13" s="117"/>
      <c r="G13" s="117"/>
      <c r="H13" s="117" t="s">
        <v>51</v>
      </c>
      <c r="I13" s="117"/>
    </row>
    <row r="14" spans="2:9" ht="34.5" thickBot="1">
      <c r="B14" s="42"/>
      <c r="C14" s="22"/>
      <c r="D14" s="43" t="s">
        <v>43</v>
      </c>
      <c r="E14" s="43" t="s">
        <v>44</v>
      </c>
      <c r="F14" s="43" t="s">
        <v>45</v>
      </c>
      <c r="G14" s="43" t="s">
        <v>46</v>
      </c>
      <c r="H14" s="37" t="s">
        <v>47</v>
      </c>
      <c r="I14" s="37" t="s">
        <v>48</v>
      </c>
    </row>
    <row r="15" spans="2:9" ht="12.75">
      <c r="B15" s="28"/>
      <c r="C15" s="26"/>
      <c r="D15" s="26"/>
      <c r="E15" s="26"/>
      <c r="F15" s="26"/>
      <c r="G15" s="26"/>
      <c r="H15" s="26"/>
      <c r="I15" s="26"/>
    </row>
    <row r="16" spans="2:9" ht="13.5" thickBot="1">
      <c r="B16" s="21" t="s">
        <v>49</v>
      </c>
      <c r="C16" s="17"/>
      <c r="D16" s="54">
        <v>4595.3</v>
      </c>
      <c r="E16" s="54">
        <v>728.53</v>
      </c>
      <c r="F16" s="54">
        <v>52.2</v>
      </c>
      <c r="G16" s="54">
        <v>2778.96</v>
      </c>
      <c r="H16" s="31">
        <v>322418</v>
      </c>
      <c r="I16" s="54">
        <v>101</v>
      </c>
    </row>
    <row r="17" spans="2:9" ht="13.5" thickBot="1">
      <c r="B17" s="39"/>
      <c r="C17" s="22"/>
      <c r="D17" s="22"/>
      <c r="E17" s="22"/>
      <c r="F17" s="22"/>
      <c r="G17" s="22"/>
      <c r="H17" s="22"/>
      <c r="I17" s="22"/>
    </row>
    <row r="20" spans="5:9" ht="13.5" thickBot="1">
      <c r="E20" s="117" t="s">
        <v>46</v>
      </c>
      <c r="F20" s="117"/>
      <c r="G20" s="117"/>
      <c r="H20" s="117"/>
      <c r="I20" s="117"/>
    </row>
    <row r="21" spans="2:9" ht="45.75" thickBot="1">
      <c r="B21" s="42"/>
      <c r="C21" s="22"/>
      <c r="D21" s="43" t="s">
        <v>52</v>
      </c>
      <c r="E21" s="43" t="s">
        <v>54</v>
      </c>
      <c r="F21" s="43" t="s">
        <v>55</v>
      </c>
      <c r="G21" s="43" t="s">
        <v>56</v>
      </c>
      <c r="H21" s="37" t="s">
        <v>57</v>
      </c>
      <c r="I21" s="37" t="s">
        <v>58</v>
      </c>
    </row>
    <row r="22" spans="2:9" ht="12.75">
      <c r="B22" s="28"/>
      <c r="C22" s="26"/>
      <c r="D22" s="26"/>
      <c r="E22" s="26"/>
      <c r="F22" s="26"/>
      <c r="G22" s="26"/>
      <c r="H22" s="26"/>
      <c r="I22" s="26"/>
    </row>
    <row r="23" spans="2:10" ht="13.5" thickBot="1">
      <c r="B23" s="21" t="s">
        <v>53</v>
      </c>
      <c r="C23" s="17"/>
      <c r="D23" s="54">
        <v>87511</v>
      </c>
      <c r="E23" s="54">
        <v>135</v>
      </c>
      <c r="F23" s="54">
        <v>55581</v>
      </c>
      <c r="G23" s="54">
        <v>11116</v>
      </c>
      <c r="H23" s="54">
        <v>334825</v>
      </c>
      <c r="I23" s="31">
        <v>66963</v>
      </c>
      <c r="J23" s="76"/>
    </row>
    <row r="24" spans="2:9" ht="13.5" thickBot="1">
      <c r="B24" s="39"/>
      <c r="C24" s="22"/>
      <c r="D24" s="22"/>
      <c r="E24" s="22"/>
      <c r="F24" s="22"/>
      <c r="G24" s="22"/>
      <c r="H24" s="22"/>
      <c r="I24" s="22"/>
    </row>
  </sheetData>
  <sheetProtection/>
  <mergeCells count="3">
    <mergeCell ref="E20:I20"/>
    <mergeCell ref="D13:G13"/>
    <mergeCell ref="H13:I13"/>
  </mergeCells>
  <printOptions/>
  <pageMargins left="0.75" right="0.75" top="1" bottom="1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28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="5" customFormat="1" ht="14.25" customHeight="1">
      <c r="D7" s="53" t="s">
        <v>127</v>
      </c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11" s="5" customFormat="1" ht="12.75">
      <c r="B11" s="4" t="s">
        <v>75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3.5" thickBot="1">
      <c r="B12" s="9"/>
      <c r="D12" s="2"/>
      <c r="E12" s="2"/>
      <c r="F12" s="2"/>
      <c r="G12" s="2"/>
      <c r="H12" s="2"/>
    </row>
    <row r="13" spans="2:9" ht="57" thickBot="1">
      <c r="B13" s="27"/>
      <c r="C13" s="22" t="s">
        <v>17</v>
      </c>
      <c r="D13" s="22" t="s">
        <v>103</v>
      </c>
      <c r="E13" s="22" t="s">
        <v>104</v>
      </c>
      <c r="F13" s="22" t="s">
        <v>105</v>
      </c>
      <c r="G13" s="22" t="s">
        <v>19</v>
      </c>
      <c r="H13" s="22" t="s">
        <v>106</v>
      </c>
      <c r="I13" s="22" t="s">
        <v>20</v>
      </c>
    </row>
    <row r="14" spans="2:9" ht="12.75">
      <c r="B14" s="25"/>
      <c r="C14" s="23"/>
      <c r="D14" s="23"/>
      <c r="E14" s="23"/>
      <c r="F14" s="23"/>
      <c r="G14" s="23"/>
      <c r="H14" s="23"/>
      <c r="I14" s="23"/>
    </row>
    <row r="15" spans="2:9" ht="12.75">
      <c r="B15" s="5" t="s">
        <v>1</v>
      </c>
      <c r="C15" s="112">
        <v>701688</v>
      </c>
      <c r="D15" s="31" t="s">
        <v>10</v>
      </c>
      <c r="E15" s="31" t="s">
        <v>10</v>
      </c>
      <c r="F15" s="34" t="s">
        <v>10</v>
      </c>
      <c r="G15" s="31" t="s">
        <v>10</v>
      </c>
      <c r="H15" s="31" t="s">
        <v>10</v>
      </c>
      <c r="I15" s="34" t="s">
        <v>10</v>
      </c>
    </row>
    <row r="16" spans="2:9" ht="12.75">
      <c r="B16" s="5" t="s">
        <v>2</v>
      </c>
      <c r="C16" s="113">
        <v>1240175</v>
      </c>
      <c r="D16" s="49">
        <v>9218</v>
      </c>
      <c r="E16" s="31">
        <f aca="true" t="shared" si="0" ref="E16:E22">D16*0.25</f>
        <v>2304.5</v>
      </c>
      <c r="F16" s="34">
        <f aca="true" t="shared" si="1" ref="F16:F24">(E16*1000)/C16</f>
        <v>1.8582054951922107</v>
      </c>
      <c r="G16" s="31">
        <v>1</v>
      </c>
      <c r="H16" s="31">
        <f aca="true" t="shared" si="2" ref="H16:H24">D16/G16</f>
        <v>9218</v>
      </c>
      <c r="I16" s="34">
        <f aca="true" t="shared" si="3" ref="I16:I24">(G16/C16)*1000000</f>
        <v>0.8063378152276897</v>
      </c>
    </row>
    <row r="17" spans="2:9" ht="12.75">
      <c r="B17" s="5" t="s">
        <v>3</v>
      </c>
      <c r="C17" s="113">
        <v>799402</v>
      </c>
      <c r="D17" s="31" t="s">
        <v>10</v>
      </c>
      <c r="E17" s="31" t="s">
        <v>10</v>
      </c>
      <c r="F17" s="34" t="s">
        <v>10</v>
      </c>
      <c r="G17" s="31" t="s">
        <v>10</v>
      </c>
      <c r="H17" s="31" t="s">
        <v>10</v>
      </c>
      <c r="I17" s="34" t="s">
        <v>10</v>
      </c>
    </row>
    <row r="18" spans="2:9" ht="12.75">
      <c r="B18" s="5" t="s">
        <v>4</v>
      </c>
      <c r="C18" s="113">
        <v>919455</v>
      </c>
      <c r="D18" s="31" t="s">
        <v>10</v>
      </c>
      <c r="E18" s="31" t="s">
        <v>10</v>
      </c>
      <c r="F18" s="34" t="s">
        <v>10</v>
      </c>
      <c r="G18" s="31" t="s">
        <v>10</v>
      </c>
      <c r="H18" s="31" t="s">
        <v>10</v>
      </c>
      <c r="I18" s="34" t="s">
        <v>10</v>
      </c>
    </row>
    <row r="19" spans="2:9" ht="12.75">
      <c r="B19" s="5" t="s">
        <v>5</v>
      </c>
      <c r="C19" s="113">
        <v>519229</v>
      </c>
      <c r="D19" s="31" t="s">
        <v>10</v>
      </c>
      <c r="E19" s="31" t="s">
        <v>10</v>
      </c>
      <c r="F19" s="34" t="s">
        <v>10</v>
      </c>
      <c r="G19" s="31" t="s">
        <v>10</v>
      </c>
      <c r="H19" s="31" t="s">
        <v>10</v>
      </c>
      <c r="I19" s="34" t="s">
        <v>10</v>
      </c>
    </row>
    <row r="20" spans="2:9" ht="12.75">
      <c r="B20" s="5" t="s">
        <v>6</v>
      </c>
      <c r="C20" s="113">
        <v>659033</v>
      </c>
      <c r="D20" s="31" t="s">
        <v>10</v>
      </c>
      <c r="E20" s="31" t="s">
        <v>10</v>
      </c>
      <c r="F20" s="34" t="s">
        <v>10</v>
      </c>
      <c r="G20" s="31" t="s">
        <v>10</v>
      </c>
      <c r="H20" s="31" t="s">
        <v>10</v>
      </c>
      <c r="I20" s="34" t="s">
        <v>10</v>
      </c>
    </row>
    <row r="21" spans="2:9" ht="12.75">
      <c r="B21" s="5" t="s">
        <v>7</v>
      </c>
      <c r="C21" s="113">
        <v>1621968</v>
      </c>
      <c r="D21" s="49">
        <v>125395</v>
      </c>
      <c r="E21" s="31">
        <f t="shared" si="0"/>
        <v>31348.75</v>
      </c>
      <c r="F21" s="34">
        <f t="shared" si="1"/>
        <v>19.32760079113768</v>
      </c>
      <c r="G21" s="31">
        <v>2</v>
      </c>
      <c r="H21" s="31">
        <f t="shared" si="2"/>
        <v>62697.5</v>
      </c>
      <c r="I21" s="34">
        <f t="shared" si="3"/>
        <v>1.2330699495921005</v>
      </c>
    </row>
    <row r="22" spans="2:9" ht="12.75">
      <c r="B22" s="5" t="s">
        <v>8</v>
      </c>
      <c r="C22" s="113">
        <v>1941355</v>
      </c>
      <c r="D22" s="49">
        <v>19595</v>
      </c>
      <c r="E22" s="31">
        <f t="shared" si="0"/>
        <v>4898.75</v>
      </c>
      <c r="F22" s="34">
        <f t="shared" si="1"/>
        <v>2.523366411604266</v>
      </c>
      <c r="G22" s="31">
        <v>1</v>
      </c>
      <c r="H22" s="31">
        <f t="shared" si="2"/>
        <v>19595</v>
      </c>
      <c r="I22" s="34">
        <f t="shared" si="3"/>
        <v>0.515104141179743</v>
      </c>
    </row>
    <row r="23" spans="2:9" ht="12.75">
      <c r="B23" s="5"/>
      <c r="C23" s="17"/>
      <c r="D23" s="17"/>
      <c r="E23" s="17"/>
      <c r="F23" s="34"/>
      <c r="G23" s="17"/>
      <c r="H23" s="31"/>
      <c r="I23" s="34"/>
    </row>
    <row r="24" spans="2:9" ht="12.75">
      <c r="B24" s="6" t="s">
        <v>0</v>
      </c>
      <c r="C24" s="18">
        <f>SUM(C15:C22)</f>
        <v>8402305</v>
      </c>
      <c r="D24" s="18">
        <f>SUM(D15:D22)</f>
        <v>154208</v>
      </c>
      <c r="E24" s="18">
        <f>SUM(E15:E22)</f>
        <v>38552</v>
      </c>
      <c r="F24" s="35">
        <f t="shared" si="1"/>
        <v>4.588264767822639</v>
      </c>
      <c r="G24" s="18">
        <f>SUM(G15:G22)</f>
        <v>4</v>
      </c>
      <c r="H24" s="32">
        <f t="shared" si="2"/>
        <v>38552</v>
      </c>
      <c r="I24" s="35">
        <f t="shared" si="3"/>
        <v>0.4760598431025772</v>
      </c>
    </row>
    <row r="25" spans="2:9" ht="13.5" thickBot="1">
      <c r="B25" s="6"/>
      <c r="C25" s="18"/>
      <c r="D25" s="18"/>
      <c r="E25" s="18"/>
      <c r="F25" s="18"/>
      <c r="G25" s="18"/>
      <c r="H25" s="18"/>
      <c r="I25" s="18"/>
    </row>
    <row r="26" spans="2:9" ht="12.75">
      <c r="B26" s="24"/>
      <c r="C26" s="24"/>
      <c r="D26" s="24"/>
      <c r="E26" s="24"/>
      <c r="F26" s="24"/>
      <c r="G26" s="24"/>
      <c r="H26" s="24"/>
      <c r="I26" s="24"/>
    </row>
    <row r="27" spans="2:15" ht="12.75">
      <c r="B27" s="3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2.75">
      <c r="B28" s="3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O30"/>
  <sheetViews>
    <sheetView zoomScale="90" zoomScaleNormal="90" zoomScalePageLayoutView="0" workbookViewId="0" topLeftCell="A1">
      <selection activeCell="N22" sqref="N22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9" customHeight="1">
      <c r="D6" s="52"/>
      <c r="E6" s="52"/>
      <c r="F6" s="52"/>
      <c r="G6" s="52"/>
      <c r="H6" s="52"/>
    </row>
    <row r="7" s="5" customFormat="1" ht="14.25" customHeight="1">
      <c r="D7" s="53" t="s">
        <v>124</v>
      </c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11" s="5" customFormat="1" ht="12.75">
      <c r="B11" s="4" t="s">
        <v>107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3.5" thickBot="1">
      <c r="B12" s="9"/>
      <c r="D12" s="2"/>
      <c r="E12" s="2"/>
      <c r="F12" s="2"/>
      <c r="G12" s="2"/>
      <c r="H12" s="2"/>
    </row>
    <row r="13" spans="2:13" ht="13.5" thickBot="1">
      <c r="B13" s="27"/>
      <c r="C13" s="22"/>
      <c r="D13" s="22">
        <v>2005</v>
      </c>
      <c r="E13" s="22">
        <v>2006</v>
      </c>
      <c r="F13" s="22">
        <v>2007</v>
      </c>
      <c r="G13" s="22">
        <v>2008</v>
      </c>
      <c r="H13" s="22">
        <v>2009</v>
      </c>
      <c r="I13" s="22">
        <v>2010</v>
      </c>
      <c r="J13" s="22">
        <v>2011</v>
      </c>
      <c r="K13" s="94">
        <v>2012</v>
      </c>
      <c r="L13" s="94">
        <v>2013</v>
      </c>
      <c r="M13" s="94">
        <v>2014</v>
      </c>
    </row>
    <row r="14" spans="2:12" ht="12.75">
      <c r="B14" s="25"/>
      <c r="C14" s="23"/>
      <c r="D14" s="23"/>
      <c r="E14" s="23"/>
      <c r="F14" s="23"/>
      <c r="G14" s="23"/>
      <c r="H14" s="23"/>
      <c r="I14" s="23"/>
      <c r="J14" s="23"/>
      <c r="K14" s="82"/>
      <c r="L14" s="87"/>
    </row>
    <row r="15" spans="2:12" ht="12.75">
      <c r="B15" s="5" t="s">
        <v>1</v>
      </c>
      <c r="C15" s="31"/>
      <c r="D15" s="31" t="s">
        <v>10</v>
      </c>
      <c r="E15" s="31" t="s">
        <v>10</v>
      </c>
      <c r="F15" s="31" t="s">
        <v>10</v>
      </c>
      <c r="G15" s="31" t="s">
        <v>10</v>
      </c>
      <c r="H15" s="31" t="s">
        <v>10</v>
      </c>
      <c r="I15" s="31" t="s">
        <v>10</v>
      </c>
      <c r="J15" s="31" t="s">
        <v>10</v>
      </c>
      <c r="K15" s="79" t="s">
        <v>10</v>
      </c>
      <c r="L15" s="95"/>
    </row>
    <row r="16" spans="2:13" ht="12.75">
      <c r="B16" s="5" t="s">
        <v>2</v>
      </c>
      <c r="C16" s="31"/>
      <c r="D16" s="31">
        <v>62601</v>
      </c>
      <c r="E16" s="31">
        <v>44302.79</v>
      </c>
      <c r="F16" s="31">
        <v>43634.33</v>
      </c>
      <c r="G16" s="31">
        <v>34561</v>
      </c>
      <c r="H16" s="31">
        <v>25935.407769999994</v>
      </c>
      <c r="I16" s="31">
        <v>25654</v>
      </c>
      <c r="J16" s="31">
        <v>15092</v>
      </c>
      <c r="K16" s="31">
        <v>13545</v>
      </c>
      <c r="L16" s="49">
        <v>11842</v>
      </c>
      <c r="M16" s="97">
        <v>9218</v>
      </c>
    </row>
    <row r="17" spans="2:13" ht="12.75">
      <c r="B17" s="5" t="s">
        <v>3</v>
      </c>
      <c r="C17" s="31"/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49"/>
      <c r="M17" s="99"/>
    </row>
    <row r="18" spans="2:13" ht="12.75">
      <c r="B18" s="5" t="s">
        <v>4</v>
      </c>
      <c r="C18" s="31"/>
      <c r="D18" s="31" t="s">
        <v>10</v>
      </c>
      <c r="E18" s="31" t="s">
        <v>10</v>
      </c>
      <c r="F18" s="31" t="s">
        <v>10</v>
      </c>
      <c r="G18" s="31" t="s">
        <v>10</v>
      </c>
      <c r="H18" s="31" t="s">
        <v>10</v>
      </c>
      <c r="I18" s="31" t="s">
        <v>10</v>
      </c>
      <c r="J18" s="31" t="s">
        <v>10</v>
      </c>
      <c r="K18" s="31" t="s">
        <v>10</v>
      </c>
      <c r="L18" s="49"/>
      <c r="M18" s="99"/>
    </row>
    <row r="19" spans="2:13" ht="12.75">
      <c r="B19" s="5" t="s">
        <v>5</v>
      </c>
      <c r="C19" s="31"/>
      <c r="D19" s="31" t="s">
        <v>10</v>
      </c>
      <c r="E19" s="31" t="s">
        <v>10</v>
      </c>
      <c r="F19" s="31" t="s">
        <v>10</v>
      </c>
      <c r="G19" s="31" t="s">
        <v>10</v>
      </c>
      <c r="H19" s="31" t="s">
        <v>10</v>
      </c>
      <c r="I19" s="31" t="s">
        <v>10</v>
      </c>
      <c r="J19" s="31" t="s">
        <v>10</v>
      </c>
      <c r="K19" s="31" t="s">
        <v>10</v>
      </c>
      <c r="L19" s="49"/>
      <c r="M19" s="99"/>
    </row>
    <row r="20" spans="2:13" ht="12.75">
      <c r="B20" s="5" t="s">
        <v>6</v>
      </c>
      <c r="C20" s="31"/>
      <c r="D20" s="31" t="s">
        <v>10</v>
      </c>
      <c r="E20" s="31" t="s">
        <v>10</v>
      </c>
      <c r="F20" s="31" t="s">
        <v>10</v>
      </c>
      <c r="G20" s="31" t="s">
        <v>10</v>
      </c>
      <c r="H20" s="31" t="s">
        <v>10</v>
      </c>
      <c r="I20" s="31" t="s">
        <v>10</v>
      </c>
      <c r="J20" s="31" t="s">
        <v>10</v>
      </c>
      <c r="K20" s="31" t="s">
        <v>10</v>
      </c>
      <c r="L20" s="49"/>
      <c r="M20" s="99"/>
    </row>
    <row r="21" spans="2:13" ht="12.75">
      <c r="B21" s="5" t="s">
        <v>7</v>
      </c>
      <c r="C21" s="31"/>
      <c r="D21" s="31">
        <v>354038</v>
      </c>
      <c r="E21" s="31">
        <v>217137.62</v>
      </c>
      <c r="F21" s="31">
        <v>236735.75</v>
      </c>
      <c r="G21" s="31">
        <v>190183</v>
      </c>
      <c r="H21" s="31">
        <v>153460.1301</v>
      </c>
      <c r="I21" s="31">
        <v>146413</v>
      </c>
      <c r="J21" s="31">
        <v>130352</v>
      </c>
      <c r="K21" s="31">
        <v>124635</v>
      </c>
      <c r="L21" s="49">
        <v>122458</v>
      </c>
      <c r="M21" s="97">
        <v>125395</v>
      </c>
    </row>
    <row r="22" spans="2:13" ht="12.75">
      <c r="B22" s="5" t="s">
        <v>8</v>
      </c>
      <c r="C22" s="31"/>
      <c r="D22" s="31" t="s">
        <v>10</v>
      </c>
      <c r="E22" s="31">
        <v>57355.77</v>
      </c>
      <c r="F22" s="31">
        <v>63485.4</v>
      </c>
      <c r="G22" s="31">
        <v>73145</v>
      </c>
      <c r="H22" s="31">
        <v>55195.58698</v>
      </c>
      <c r="I22" s="31">
        <v>45138</v>
      </c>
      <c r="J22" s="31">
        <v>36278</v>
      </c>
      <c r="K22" s="31">
        <v>33858</v>
      </c>
      <c r="L22" s="49">
        <v>22110</v>
      </c>
      <c r="M22" s="97">
        <v>19595</v>
      </c>
    </row>
    <row r="23" spans="2:12" ht="12.75">
      <c r="B23" s="5"/>
      <c r="C23" s="17"/>
      <c r="D23" s="17"/>
      <c r="E23" s="17"/>
      <c r="F23" s="17"/>
      <c r="G23" s="17"/>
      <c r="H23" s="17"/>
      <c r="I23" s="17"/>
      <c r="J23" s="17"/>
      <c r="K23" s="17"/>
      <c r="L23" s="49"/>
    </row>
    <row r="24" spans="2:13" ht="12.75">
      <c r="B24" s="6" t="s">
        <v>0</v>
      </c>
      <c r="C24" s="18"/>
      <c r="D24" s="18">
        <f aca="true" t="shared" si="0" ref="D24:K24">SUM(D15:D22)</f>
        <v>416639</v>
      </c>
      <c r="E24" s="18">
        <f t="shared" si="0"/>
        <v>318796.18</v>
      </c>
      <c r="F24" s="18">
        <f t="shared" si="0"/>
        <v>343855.48000000004</v>
      </c>
      <c r="G24" s="18">
        <f t="shared" si="0"/>
        <v>297889</v>
      </c>
      <c r="H24" s="18">
        <f t="shared" si="0"/>
        <v>234591.12485</v>
      </c>
      <c r="I24" s="18">
        <f t="shared" si="0"/>
        <v>217205</v>
      </c>
      <c r="J24" s="18">
        <f t="shared" si="0"/>
        <v>181722</v>
      </c>
      <c r="K24" s="18">
        <f t="shared" si="0"/>
        <v>172038</v>
      </c>
      <c r="L24" s="96">
        <f>SUM(L15:L23)</f>
        <v>156410</v>
      </c>
      <c r="M24" s="98">
        <f>SUM(M16:M23)</f>
        <v>154208</v>
      </c>
    </row>
    <row r="25" spans="2:12" ht="12.75">
      <c r="B25" s="6"/>
      <c r="C25" s="18"/>
      <c r="D25" s="18"/>
      <c r="E25" s="18"/>
      <c r="F25" s="18"/>
      <c r="G25" s="18"/>
      <c r="H25" s="18"/>
      <c r="I25" s="18"/>
      <c r="J25" s="18"/>
      <c r="K25" s="18"/>
      <c r="L25" s="87"/>
    </row>
    <row r="26" spans="2:13" ht="12.75">
      <c r="B26" s="6" t="s">
        <v>22</v>
      </c>
      <c r="C26" s="18"/>
      <c r="D26" s="38">
        <v>53.07</v>
      </c>
      <c r="E26" s="38">
        <v>39.971</v>
      </c>
      <c r="F26" s="38">
        <v>42.67011778055389</v>
      </c>
      <c r="G26" s="38">
        <v>36.31809436957312</v>
      </c>
      <c r="H26" s="38">
        <v>28.25402572082145</v>
      </c>
      <c r="I26" s="38">
        <v>25.9</v>
      </c>
      <c r="J26" s="38">
        <v>21.57</v>
      </c>
      <c r="K26" s="38">
        <v>20.3</v>
      </c>
      <c r="L26" s="6">
        <v>19</v>
      </c>
      <c r="M26" s="6">
        <v>18.35</v>
      </c>
    </row>
    <row r="27" spans="2:14" ht="13.5" thickBot="1"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2"/>
    </row>
    <row r="28" spans="2:14" ht="12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89"/>
    </row>
    <row r="29" spans="2:15" ht="12.75">
      <c r="B29" s="3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ht="12.75">
      <c r="B30" s="3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B1:J27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3.421875" style="1" customWidth="1"/>
    <col min="2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="5" customFormat="1" ht="15" customHeight="1">
      <c r="D7" s="53" t="s">
        <v>128</v>
      </c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10" s="5" customFormat="1" ht="12.75">
      <c r="B10" s="4" t="s">
        <v>84</v>
      </c>
      <c r="C10" s="1"/>
      <c r="D10" s="3"/>
      <c r="E10" s="3"/>
      <c r="F10" s="3"/>
      <c r="G10" s="3"/>
      <c r="H10" s="3"/>
      <c r="I10" s="1"/>
      <c r="J10" s="1"/>
    </row>
    <row r="11" spans="2:8" ht="13.5" thickBot="1">
      <c r="B11" s="9"/>
      <c r="D11" s="2"/>
      <c r="E11" s="2"/>
      <c r="F11" s="2"/>
      <c r="G11" s="2"/>
      <c r="H11" s="2"/>
    </row>
    <row r="12" spans="2:9" ht="57" thickBot="1">
      <c r="B12" s="27"/>
      <c r="C12" s="22" t="s">
        <v>17</v>
      </c>
      <c r="D12" s="22" t="s">
        <v>103</v>
      </c>
      <c r="E12" s="22" t="s">
        <v>104</v>
      </c>
      <c r="F12" s="22" t="s">
        <v>105</v>
      </c>
      <c r="G12" s="22" t="s">
        <v>19</v>
      </c>
      <c r="H12" s="22" t="s">
        <v>106</v>
      </c>
      <c r="I12" s="22" t="s">
        <v>20</v>
      </c>
    </row>
    <row r="13" spans="2:9" ht="12.75">
      <c r="B13" s="25"/>
      <c r="C13" s="23"/>
      <c r="D13" s="23"/>
      <c r="E13" s="23"/>
      <c r="F13" s="23"/>
      <c r="G13" s="23"/>
      <c r="H13" s="23"/>
      <c r="I13" s="23"/>
    </row>
    <row r="14" spans="2:9" ht="12.75">
      <c r="B14" s="5" t="s">
        <v>1</v>
      </c>
      <c r="C14" s="112">
        <v>701688</v>
      </c>
      <c r="D14" s="65">
        <v>7127</v>
      </c>
      <c r="E14" s="31">
        <f>D14*0.375</f>
        <v>2672.625</v>
      </c>
      <c r="F14" s="34">
        <f>(E14*1000)/C14</f>
        <v>3.8088509422991415</v>
      </c>
      <c r="G14" s="5">
        <v>2</v>
      </c>
      <c r="H14" s="31">
        <f>D14/G14</f>
        <v>3563.5</v>
      </c>
      <c r="I14" s="66">
        <f>G14/C14*1000000</f>
        <v>2.850269635507519</v>
      </c>
    </row>
    <row r="15" spans="2:9" ht="12.75">
      <c r="B15" s="5" t="s">
        <v>2</v>
      </c>
      <c r="C15" s="113">
        <v>1240175</v>
      </c>
      <c r="D15" s="65">
        <v>53131</v>
      </c>
      <c r="E15" s="31">
        <f aca="true" t="shared" si="0" ref="E15:E21">D15*0.375</f>
        <v>19924.125</v>
      </c>
      <c r="F15" s="34">
        <f aca="true" t="shared" si="1" ref="F15:F23">(E15*1000)/C15</f>
        <v>16.065575422823393</v>
      </c>
      <c r="G15" s="5">
        <v>12</v>
      </c>
      <c r="H15" s="31">
        <f aca="true" t="shared" si="2" ref="H15:H21">D15/G15</f>
        <v>4427.583333333333</v>
      </c>
      <c r="I15" s="66">
        <f aca="true" t="shared" si="3" ref="I15:I21">G15/C15*1000000</f>
        <v>9.676053782732277</v>
      </c>
    </row>
    <row r="16" spans="2:9" ht="12.75">
      <c r="B16" s="5" t="s">
        <v>3</v>
      </c>
      <c r="C16" s="113">
        <v>799402</v>
      </c>
      <c r="D16" s="65">
        <v>11007</v>
      </c>
      <c r="E16" s="31">
        <f t="shared" si="0"/>
        <v>4127.625</v>
      </c>
      <c r="F16" s="34">
        <f t="shared" si="1"/>
        <v>5.163390884686303</v>
      </c>
      <c r="G16" s="5">
        <v>3</v>
      </c>
      <c r="H16" s="31">
        <f t="shared" si="2"/>
        <v>3669</v>
      </c>
      <c r="I16" s="66">
        <f t="shared" si="3"/>
        <v>3.7528052219033725</v>
      </c>
    </row>
    <row r="17" spans="2:9" ht="12.75">
      <c r="B17" s="5" t="s">
        <v>4</v>
      </c>
      <c r="C17" s="113">
        <v>919455</v>
      </c>
      <c r="D17" s="65">
        <v>10457</v>
      </c>
      <c r="E17" s="31">
        <f t="shared" si="0"/>
        <v>3921.375</v>
      </c>
      <c r="F17" s="34">
        <f t="shared" si="1"/>
        <v>4.264890614548836</v>
      </c>
      <c r="G17" s="5">
        <v>2</v>
      </c>
      <c r="H17" s="31">
        <f t="shared" si="2"/>
        <v>5228.5</v>
      </c>
      <c r="I17" s="66">
        <f t="shared" si="3"/>
        <v>2.1752016139995978</v>
      </c>
    </row>
    <row r="18" spans="2:9" ht="12.75">
      <c r="B18" s="5" t="s">
        <v>5</v>
      </c>
      <c r="C18" s="113">
        <v>519229</v>
      </c>
      <c r="D18" s="65">
        <v>17455</v>
      </c>
      <c r="E18" s="31">
        <f t="shared" si="0"/>
        <v>6545.625</v>
      </c>
      <c r="F18" s="34">
        <f t="shared" si="1"/>
        <v>12.606431844138136</v>
      </c>
      <c r="G18" s="5">
        <v>6</v>
      </c>
      <c r="H18" s="31">
        <f t="shared" si="2"/>
        <v>2909.1666666666665</v>
      </c>
      <c r="I18" s="66">
        <f t="shared" si="3"/>
        <v>11.555594930175317</v>
      </c>
    </row>
    <row r="19" spans="2:9" ht="12.75">
      <c r="B19" s="5" t="s">
        <v>6</v>
      </c>
      <c r="C19" s="113">
        <v>659033</v>
      </c>
      <c r="D19" s="65">
        <v>1907</v>
      </c>
      <c r="E19" s="31">
        <f t="shared" si="0"/>
        <v>715.125</v>
      </c>
      <c r="F19" s="34">
        <f t="shared" si="1"/>
        <v>1.0851125816157916</v>
      </c>
      <c r="G19" s="5">
        <v>2</v>
      </c>
      <c r="H19" s="31">
        <f t="shared" si="2"/>
        <v>953.5</v>
      </c>
      <c r="I19" s="66">
        <f t="shared" si="3"/>
        <v>3.0347493979815883</v>
      </c>
    </row>
    <row r="20" spans="2:9" ht="12.75">
      <c r="B20" s="5" t="s">
        <v>7</v>
      </c>
      <c r="C20" s="113">
        <v>1621968</v>
      </c>
      <c r="D20" s="65">
        <v>65587</v>
      </c>
      <c r="E20" s="31">
        <f t="shared" si="0"/>
        <v>24595.125</v>
      </c>
      <c r="F20" s="34">
        <f t="shared" si="1"/>
        <v>15.163754771980704</v>
      </c>
      <c r="G20" s="5">
        <v>16</v>
      </c>
      <c r="H20" s="31">
        <f t="shared" si="2"/>
        <v>4099.1875</v>
      </c>
      <c r="I20" s="66">
        <f t="shared" si="3"/>
        <v>9.864559596736804</v>
      </c>
    </row>
    <row r="21" spans="2:9" ht="12.75">
      <c r="B21" s="5" t="s">
        <v>8</v>
      </c>
      <c r="C21" s="113">
        <v>1941355</v>
      </c>
      <c r="D21" s="65">
        <v>44448</v>
      </c>
      <c r="E21" s="31">
        <f t="shared" si="0"/>
        <v>16668</v>
      </c>
      <c r="F21" s="34">
        <f t="shared" si="1"/>
        <v>8.585755825183957</v>
      </c>
      <c r="G21" s="5">
        <v>9</v>
      </c>
      <c r="H21" s="31">
        <f t="shared" si="2"/>
        <v>4938.666666666667</v>
      </c>
      <c r="I21" s="66">
        <f t="shared" si="3"/>
        <v>4.635937270617687</v>
      </c>
    </row>
    <row r="22" spans="2:9" ht="12.75">
      <c r="B22" s="5"/>
      <c r="C22" s="17"/>
      <c r="D22" s="17"/>
      <c r="E22" s="17"/>
      <c r="F22" s="34"/>
      <c r="G22" s="17"/>
      <c r="H22" s="31"/>
      <c r="I22" s="34"/>
    </row>
    <row r="23" spans="2:9" ht="12.75">
      <c r="B23" s="6" t="s">
        <v>0</v>
      </c>
      <c r="C23" s="18">
        <f>SUM(C14:C21)</f>
        <v>8402305</v>
      </c>
      <c r="D23" s="18">
        <f>SUM(D14:D21)</f>
        <v>211119</v>
      </c>
      <c r="E23" s="18">
        <f>SUM(E14:E21)</f>
        <v>79169.625</v>
      </c>
      <c r="F23" s="35">
        <f t="shared" si="1"/>
        <v>9.422369813997468</v>
      </c>
      <c r="G23" s="18">
        <f>SUM(G14:G21)</f>
        <v>52</v>
      </c>
      <c r="H23" s="32">
        <f>D23/G23</f>
        <v>4059.980769230769</v>
      </c>
      <c r="I23" s="35">
        <f>(G23/C23)*1000000</f>
        <v>6.188777960333503</v>
      </c>
    </row>
    <row r="24" spans="2:9" ht="13.5" thickBot="1">
      <c r="B24" s="6"/>
      <c r="C24" s="18"/>
      <c r="D24" s="18"/>
      <c r="E24" s="18"/>
      <c r="F24" s="18"/>
      <c r="G24" s="18"/>
      <c r="H24" s="18"/>
      <c r="I24" s="18"/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6" spans="2:10" ht="12.75">
      <c r="B26" s="36"/>
      <c r="C26" s="15"/>
      <c r="D26" s="15"/>
      <c r="E26" s="15"/>
      <c r="F26" s="15"/>
      <c r="G26" s="15"/>
      <c r="H26" s="15"/>
      <c r="I26" s="15"/>
      <c r="J26" s="15"/>
    </row>
    <row r="27" spans="2:10" ht="12.75">
      <c r="B27" s="36"/>
      <c r="C27" s="15"/>
      <c r="D27" s="15"/>
      <c r="E27" s="15"/>
      <c r="F27" s="15"/>
      <c r="G27" s="15"/>
      <c r="H27" s="15"/>
      <c r="I27" s="15"/>
      <c r="J27" s="15"/>
    </row>
  </sheetData>
  <sheetProtection/>
  <printOptions/>
  <pageMargins left="0.75" right="0.75" top="1" bottom="1" header="0" footer="0"/>
  <pageSetup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1"/>
  <dimension ref="B1:AC40"/>
  <sheetViews>
    <sheetView zoomScalePageLayoutView="0" workbookViewId="0" topLeftCell="A1">
      <selection activeCell="L73" sqref="C73:L73"/>
    </sheetView>
  </sheetViews>
  <sheetFormatPr defaultColWidth="11.421875" defaultRowHeight="12.75"/>
  <cols>
    <col min="1" max="1" width="3.421875" style="1" customWidth="1"/>
    <col min="2" max="3" width="11.421875" style="1" customWidth="1"/>
    <col min="4" max="4" width="5.140625" style="1" bestFit="1" customWidth="1"/>
    <col min="5" max="5" width="8.140625" style="1" bestFit="1" customWidth="1"/>
    <col min="6" max="6" width="5.140625" style="1" bestFit="1" customWidth="1"/>
    <col min="7" max="7" width="8.140625" style="1" bestFit="1" customWidth="1"/>
    <col min="8" max="8" width="5.140625" style="1" bestFit="1" customWidth="1"/>
    <col min="9" max="9" width="8.140625" style="1" bestFit="1" customWidth="1"/>
    <col min="10" max="10" width="5.140625" style="1" bestFit="1" customWidth="1"/>
    <col min="11" max="11" width="8.140625" style="1" bestFit="1" customWidth="1"/>
    <col min="12" max="12" width="5.140625" style="1" bestFit="1" customWidth="1"/>
    <col min="13" max="13" width="8.140625" style="1" bestFit="1" customWidth="1"/>
    <col min="14" max="14" width="5.140625" style="1" bestFit="1" customWidth="1"/>
    <col min="15" max="15" width="8.140625" style="1" bestFit="1" customWidth="1"/>
    <col min="16" max="16" width="5.140625" style="1" bestFit="1" customWidth="1"/>
    <col min="17" max="17" width="8.140625" style="1" bestFit="1" customWidth="1"/>
    <col min="18" max="18" width="5.140625" style="1" bestFit="1" customWidth="1"/>
    <col min="19" max="19" width="8.140625" style="1" bestFit="1" customWidth="1"/>
    <col min="20" max="20" width="5.140625" style="1" bestFit="1" customWidth="1"/>
    <col min="21" max="21" width="8.140625" style="1" bestFit="1" customWidth="1"/>
    <col min="22" max="22" width="5.140625" style="1" bestFit="1" customWidth="1"/>
    <col min="23" max="23" width="8.140625" style="1" bestFit="1" customWidth="1"/>
    <col min="24" max="24" width="8.00390625" style="1" customWidth="1"/>
    <col min="25" max="25" width="7.8515625" style="1" customWidth="1"/>
    <col min="26" max="26" width="5.8515625" style="1" customWidth="1"/>
    <col min="27" max="27" width="9.140625" style="1" customWidth="1"/>
    <col min="28" max="28" width="6.8515625" style="1" customWidth="1"/>
    <col min="29" max="29" width="8.28125" style="1" customWidth="1"/>
    <col min="30" max="16384" width="11.421875" style="1" customWidth="1"/>
  </cols>
  <sheetData>
    <row r="1" s="5" customFormat="1" ht="11.25">
      <c r="D1" s="8"/>
    </row>
    <row r="2" spans="4:8" s="5" customFormat="1" ht="11.25" customHeight="1">
      <c r="D2" s="52"/>
      <c r="E2" s="52"/>
      <c r="F2" s="52"/>
      <c r="G2" s="52"/>
      <c r="H2" s="52"/>
    </row>
    <row r="3" spans="4:8" s="5" customFormat="1" ht="11.25" customHeight="1">
      <c r="D3" s="52"/>
      <c r="E3" s="52"/>
      <c r="F3" s="52"/>
      <c r="G3" s="52"/>
      <c r="H3" s="52"/>
    </row>
    <row r="4" spans="4:8" s="5" customFormat="1" ht="11.25" customHeight="1">
      <c r="D4" s="52"/>
      <c r="E4" s="52"/>
      <c r="F4" s="52"/>
      <c r="G4" s="52"/>
      <c r="H4" s="52"/>
    </row>
    <row r="5" spans="4:8" s="5" customFormat="1" ht="11.25" customHeight="1">
      <c r="D5" s="52"/>
      <c r="E5" s="52"/>
      <c r="F5" s="52"/>
      <c r="G5" s="52"/>
      <c r="H5" s="52"/>
    </row>
    <row r="6" spans="4:8" s="5" customFormat="1" ht="11.25" customHeight="1">
      <c r="D6" s="52"/>
      <c r="E6" s="52"/>
      <c r="F6" s="52"/>
      <c r="G6" s="52"/>
      <c r="H6" s="52"/>
    </row>
    <row r="7" spans="4:13" s="5" customFormat="1" ht="13.5" customHeight="1">
      <c r="D7" s="53" t="s">
        <v>130</v>
      </c>
      <c r="M7" s="90"/>
    </row>
    <row r="8" spans="2:4" s="5" customFormat="1" ht="11.25">
      <c r="B8" s="19"/>
      <c r="D8" s="8"/>
    </row>
    <row r="9" spans="2:4" s="5" customFormat="1" ht="11.25">
      <c r="B9" s="19"/>
      <c r="D9" s="8"/>
    </row>
    <row r="10" spans="2:4" s="5" customFormat="1" ht="11.25">
      <c r="B10" s="19"/>
      <c r="D10" s="8"/>
    </row>
    <row r="11" spans="2:11" s="5" customFormat="1" ht="12.75">
      <c r="B11" s="4" t="s">
        <v>108</v>
      </c>
      <c r="C11" s="1"/>
      <c r="D11" s="3"/>
      <c r="E11" s="3"/>
      <c r="F11" s="3"/>
      <c r="G11" s="3"/>
      <c r="H11" s="3"/>
      <c r="I11" s="1"/>
      <c r="J11" s="1"/>
      <c r="K11" s="1"/>
    </row>
    <row r="12" spans="2:8" ht="12.75">
      <c r="B12" s="9"/>
      <c r="D12" s="2"/>
      <c r="E12" s="2"/>
      <c r="F12" s="2"/>
      <c r="G12" s="2"/>
      <c r="H12" s="2"/>
    </row>
    <row r="13" spans="4:29" ht="13.5" thickBot="1">
      <c r="D13" s="119"/>
      <c r="E13" s="119"/>
      <c r="H13" s="120"/>
      <c r="I13" s="120"/>
      <c r="J13" s="118">
        <v>2005</v>
      </c>
      <c r="K13" s="118"/>
      <c r="L13" s="118">
        <v>2006</v>
      </c>
      <c r="M13" s="118"/>
      <c r="N13" s="118">
        <v>2007</v>
      </c>
      <c r="O13" s="118"/>
      <c r="P13" s="118">
        <v>2008</v>
      </c>
      <c r="Q13" s="118"/>
      <c r="R13" s="118">
        <v>2009</v>
      </c>
      <c r="S13" s="118"/>
      <c r="T13" s="118">
        <v>2010</v>
      </c>
      <c r="U13" s="118"/>
      <c r="V13" s="118">
        <v>2011</v>
      </c>
      <c r="W13" s="118"/>
      <c r="X13" s="118">
        <v>2012</v>
      </c>
      <c r="Y13" s="118"/>
      <c r="Z13" s="118">
        <v>2013</v>
      </c>
      <c r="AA13" s="118"/>
      <c r="AB13" s="118">
        <v>2014</v>
      </c>
      <c r="AC13" s="118"/>
    </row>
    <row r="14" spans="2:29" ht="23.25" thickBot="1">
      <c r="B14" s="27"/>
      <c r="C14" s="22"/>
      <c r="D14" s="84"/>
      <c r="E14" s="84"/>
      <c r="F14" s="84"/>
      <c r="G14" s="84"/>
      <c r="H14" s="114"/>
      <c r="I14" s="114"/>
      <c r="J14" s="43" t="s">
        <v>78</v>
      </c>
      <c r="K14" s="43" t="s">
        <v>77</v>
      </c>
      <c r="L14" s="43" t="s">
        <v>78</v>
      </c>
      <c r="M14" s="43" t="s">
        <v>77</v>
      </c>
      <c r="N14" s="43" t="s">
        <v>78</v>
      </c>
      <c r="O14" s="43" t="s">
        <v>77</v>
      </c>
      <c r="P14" s="43" t="s">
        <v>78</v>
      </c>
      <c r="Q14" s="43" t="s">
        <v>77</v>
      </c>
      <c r="R14" s="43" t="s">
        <v>78</v>
      </c>
      <c r="S14" s="43" t="s">
        <v>77</v>
      </c>
      <c r="T14" s="43" t="s">
        <v>78</v>
      </c>
      <c r="U14" s="43" t="s">
        <v>77</v>
      </c>
      <c r="V14" s="43" t="s">
        <v>78</v>
      </c>
      <c r="W14" s="43" t="s">
        <v>77</v>
      </c>
      <c r="X14" s="43" t="s">
        <v>78</v>
      </c>
      <c r="Y14" s="43" t="s">
        <v>77</v>
      </c>
      <c r="Z14" s="43" t="s">
        <v>78</v>
      </c>
      <c r="AA14" s="43" t="s">
        <v>77</v>
      </c>
      <c r="AB14" s="43" t="s">
        <v>78</v>
      </c>
      <c r="AC14" s="43" t="s">
        <v>77</v>
      </c>
    </row>
    <row r="15" spans="2:29" ht="12.75">
      <c r="B15" s="25"/>
      <c r="C15" s="23"/>
      <c r="D15" s="82"/>
      <c r="E15" s="8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2:29" ht="12.75">
      <c r="B16" s="5" t="s">
        <v>1</v>
      </c>
      <c r="C16" s="31"/>
      <c r="D16" s="79"/>
      <c r="E16" s="79"/>
      <c r="H16" s="31"/>
      <c r="I16" s="31"/>
      <c r="J16" s="31">
        <v>4</v>
      </c>
      <c r="K16" s="31">
        <v>23964</v>
      </c>
      <c r="L16" s="31">
        <v>4</v>
      </c>
      <c r="M16" s="31">
        <v>21823</v>
      </c>
      <c r="N16" s="31">
        <v>3</v>
      </c>
      <c r="O16" s="31">
        <v>21503</v>
      </c>
      <c r="P16" s="31">
        <v>3</v>
      </c>
      <c r="Q16" s="31">
        <v>20534</v>
      </c>
      <c r="R16" s="31">
        <v>3</v>
      </c>
      <c r="S16" s="31">
        <v>17152</v>
      </c>
      <c r="T16" s="5">
        <v>3</v>
      </c>
      <c r="U16" s="65">
        <v>15420</v>
      </c>
      <c r="V16" s="5">
        <v>2</v>
      </c>
      <c r="W16" s="65">
        <v>10014</v>
      </c>
      <c r="X16" s="5">
        <v>2</v>
      </c>
      <c r="Y16" s="65">
        <v>9639.792</v>
      </c>
      <c r="Z16" s="5">
        <v>2</v>
      </c>
      <c r="AA16" s="65">
        <v>7366</v>
      </c>
      <c r="AB16" s="5">
        <v>2</v>
      </c>
      <c r="AC16" s="65">
        <v>7127</v>
      </c>
    </row>
    <row r="17" spans="2:29" ht="12.75">
      <c r="B17" s="5" t="s">
        <v>2</v>
      </c>
      <c r="C17" s="31"/>
      <c r="D17" s="79"/>
      <c r="E17" s="79"/>
      <c r="H17" s="31"/>
      <c r="I17" s="31"/>
      <c r="J17" s="31">
        <v>19</v>
      </c>
      <c r="K17" s="31">
        <v>130520</v>
      </c>
      <c r="L17" s="31">
        <v>19</v>
      </c>
      <c r="M17" s="31">
        <v>126045</v>
      </c>
      <c r="N17" s="31">
        <v>19</v>
      </c>
      <c r="O17" s="31">
        <v>121325</v>
      </c>
      <c r="P17" s="31">
        <v>16</v>
      </c>
      <c r="Q17" s="31">
        <v>112439</v>
      </c>
      <c r="R17" s="31">
        <v>16</v>
      </c>
      <c r="S17" s="31">
        <v>98690</v>
      </c>
      <c r="T17" s="5">
        <v>15</v>
      </c>
      <c r="U17" s="65">
        <v>88961</v>
      </c>
      <c r="V17" s="5">
        <v>13</v>
      </c>
      <c r="W17" s="65">
        <v>65441</v>
      </c>
      <c r="X17" s="5">
        <v>14</v>
      </c>
      <c r="Y17" s="65">
        <v>61786.152</v>
      </c>
      <c r="Z17" s="5">
        <v>13</v>
      </c>
      <c r="AA17" s="65">
        <v>52799</v>
      </c>
      <c r="AB17" s="5">
        <v>12</v>
      </c>
      <c r="AC17" s="65">
        <v>53131</v>
      </c>
    </row>
    <row r="18" spans="2:29" ht="12.75">
      <c r="B18" s="5" t="s">
        <v>3</v>
      </c>
      <c r="C18" s="31"/>
      <c r="D18" s="79"/>
      <c r="E18" s="79"/>
      <c r="H18" s="31"/>
      <c r="I18" s="31"/>
      <c r="J18" s="31">
        <v>3</v>
      </c>
      <c r="K18" s="31">
        <v>32661</v>
      </c>
      <c r="L18" s="31">
        <v>3</v>
      </c>
      <c r="M18" s="31">
        <v>30760</v>
      </c>
      <c r="N18" s="31">
        <v>3</v>
      </c>
      <c r="O18" s="31">
        <v>28270</v>
      </c>
      <c r="P18" s="31">
        <v>3</v>
      </c>
      <c r="Q18" s="31">
        <v>27550</v>
      </c>
      <c r="R18" s="31">
        <v>3</v>
      </c>
      <c r="S18" s="31">
        <v>21874</v>
      </c>
      <c r="T18" s="5">
        <v>3</v>
      </c>
      <c r="U18" s="65">
        <v>19749</v>
      </c>
      <c r="V18" s="5">
        <v>3</v>
      </c>
      <c r="W18" s="65">
        <v>13524</v>
      </c>
      <c r="X18" s="5">
        <v>3</v>
      </c>
      <c r="Y18" s="65">
        <v>12095.568</v>
      </c>
      <c r="Z18" s="5">
        <v>3</v>
      </c>
      <c r="AA18" s="65">
        <v>11736</v>
      </c>
      <c r="AB18" s="5">
        <v>3</v>
      </c>
      <c r="AC18" s="65">
        <v>11007</v>
      </c>
    </row>
    <row r="19" spans="2:29" ht="12.75">
      <c r="B19" s="5" t="s">
        <v>4</v>
      </c>
      <c r="C19" s="31"/>
      <c r="D19" s="79"/>
      <c r="E19" s="79"/>
      <c r="H19" s="31"/>
      <c r="I19" s="31"/>
      <c r="J19" s="31">
        <v>3</v>
      </c>
      <c r="K19" s="31">
        <v>32024</v>
      </c>
      <c r="L19" s="31">
        <v>3</v>
      </c>
      <c r="M19" s="31">
        <v>30291</v>
      </c>
      <c r="N19" s="31">
        <v>4</v>
      </c>
      <c r="O19" s="31">
        <v>30321</v>
      </c>
      <c r="P19" s="31">
        <v>3</v>
      </c>
      <c r="Q19" s="31">
        <v>27632</v>
      </c>
      <c r="R19" s="31">
        <v>4</v>
      </c>
      <c r="S19" s="31">
        <v>24459</v>
      </c>
      <c r="T19" s="5">
        <v>3</v>
      </c>
      <c r="U19" s="65">
        <v>14755</v>
      </c>
      <c r="V19" s="5">
        <v>3</v>
      </c>
      <c r="W19" s="65">
        <v>13384</v>
      </c>
      <c r="X19" s="5">
        <v>3</v>
      </c>
      <c r="Y19" s="65">
        <v>12299.688</v>
      </c>
      <c r="Z19" s="5">
        <v>2</v>
      </c>
      <c r="AA19" s="65">
        <v>11177</v>
      </c>
      <c r="AB19" s="5">
        <v>2</v>
      </c>
      <c r="AC19" s="65">
        <v>10457</v>
      </c>
    </row>
    <row r="20" spans="2:29" ht="12.75">
      <c r="B20" s="5" t="s">
        <v>5</v>
      </c>
      <c r="C20" s="31"/>
      <c r="D20" s="79"/>
      <c r="E20" s="79"/>
      <c r="H20" s="31"/>
      <c r="I20" s="31"/>
      <c r="J20" s="31">
        <v>6</v>
      </c>
      <c r="K20" s="31">
        <v>44440</v>
      </c>
      <c r="L20" s="31">
        <v>6</v>
      </c>
      <c r="M20" s="31">
        <v>43781</v>
      </c>
      <c r="N20" s="31">
        <v>6</v>
      </c>
      <c r="O20" s="31">
        <v>41780</v>
      </c>
      <c r="P20" s="31">
        <v>6</v>
      </c>
      <c r="Q20" s="31">
        <v>39628</v>
      </c>
      <c r="R20" s="31">
        <v>6</v>
      </c>
      <c r="S20" s="31">
        <v>33534</v>
      </c>
      <c r="T20" s="5">
        <v>7</v>
      </c>
      <c r="U20" s="65">
        <v>29872</v>
      </c>
      <c r="V20" s="5">
        <v>7</v>
      </c>
      <c r="W20" s="65">
        <v>21351</v>
      </c>
      <c r="X20" s="5">
        <v>7</v>
      </c>
      <c r="Y20" s="65">
        <v>19739.376</v>
      </c>
      <c r="Z20" s="5">
        <v>6</v>
      </c>
      <c r="AA20" s="65">
        <v>18448</v>
      </c>
      <c r="AB20" s="5">
        <v>6</v>
      </c>
      <c r="AC20" s="65">
        <v>17455</v>
      </c>
    </row>
    <row r="21" spans="2:29" ht="12.75">
      <c r="B21" s="5" t="s">
        <v>6</v>
      </c>
      <c r="C21" s="31"/>
      <c r="D21" s="79"/>
      <c r="E21" s="79"/>
      <c r="H21" s="31"/>
      <c r="I21" s="31"/>
      <c r="J21" s="31">
        <v>4</v>
      </c>
      <c r="K21" s="31">
        <v>7873</v>
      </c>
      <c r="L21" s="31">
        <v>3</v>
      </c>
      <c r="M21" s="31">
        <v>9745</v>
      </c>
      <c r="N21" s="31">
        <v>3</v>
      </c>
      <c r="O21" s="31">
        <v>8754</v>
      </c>
      <c r="P21" s="31">
        <v>2</v>
      </c>
      <c r="Q21" s="31">
        <v>7739</v>
      </c>
      <c r="R21" s="31">
        <v>2</v>
      </c>
      <c r="S21" s="31">
        <v>5663</v>
      </c>
      <c r="T21" s="5">
        <v>2</v>
      </c>
      <c r="U21" s="65">
        <v>4182</v>
      </c>
      <c r="V21" s="5">
        <v>3</v>
      </c>
      <c r="W21" s="65">
        <v>2799</v>
      </c>
      <c r="X21" s="5">
        <v>3</v>
      </c>
      <c r="Y21" s="65">
        <v>2262.816</v>
      </c>
      <c r="Z21" s="5">
        <v>3</v>
      </c>
      <c r="AA21" s="65">
        <v>2024</v>
      </c>
      <c r="AB21" s="5">
        <v>2</v>
      </c>
      <c r="AC21" s="65">
        <v>1907</v>
      </c>
    </row>
    <row r="22" spans="2:29" ht="12.75">
      <c r="B22" s="5" t="s">
        <v>7</v>
      </c>
      <c r="C22" s="31"/>
      <c r="D22" s="79"/>
      <c r="E22" s="79"/>
      <c r="H22" s="31"/>
      <c r="I22" s="31"/>
      <c r="J22" s="31">
        <v>18</v>
      </c>
      <c r="K22" s="31">
        <v>169175</v>
      </c>
      <c r="L22" s="31">
        <v>19</v>
      </c>
      <c r="M22" s="31">
        <v>163539</v>
      </c>
      <c r="N22" s="31">
        <v>19</v>
      </c>
      <c r="O22" s="31">
        <v>159128</v>
      </c>
      <c r="P22" s="31">
        <v>17</v>
      </c>
      <c r="Q22" s="31">
        <v>143117</v>
      </c>
      <c r="R22" s="31">
        <v>17</v>
      </c>
      <c r="S22" s="31">
        <v>119327</v>
      </c>
      <c r="T22" s="5">
        <v>17</v>
      </c>
      <c r="U22" s="65">
        <v>109760</v>
      </c>
      <c r="V22" s="5">
        <v>17</v>
      </c>
      <c r="W22" s="65">
        <v>75886</v>
      </c>
      <c r="X22" s="5">
        <v>17</v>
      </c>
      <c r="Y22" s="65">
        <v>76035.672</v>
      </c>
      <c r="Z22" s="5">
        <v>16</v>
      </c>
      <c r="AA22" s="65">
        <v>70524</v>
      </c>
      <c r="AB22" s="5">
        <v>16</v>
      </c>
      <c r="AC22" s="65">
        <v>65587</v>
      </c>
    </row>
    <row r="23" spans="2:29" ht="12.75">
      <c r="B23" s="5" t="s">
        <v>8</v>
      </c>
      <c r="C23" s="31"/>
      <c r="D23" s="79"/>
      <c r="E23" s="79"/>
      <c r="H23" s="31"/>
      <c r="I23" s="31"/>
      <c r="J23" s="31">
        <v>8</v>
      </c>
      <c r="K23" s="31">
        <v>113193</v>
      </c>
      <c r="L23" s="31">
        <v>9</v>
      </c>
      <c r="M23" s="31">
        <v>109560</v>
      </c>
      <c r="N23" s="31">
        <v>9</v>
      </c>
      <c r="O23" s="31">
        <v>105722</v>
      </c>
      <c r="P23" s="31">
        <v>8</v>
      </c>
      <c r="Q23" s="31">
        <v>96275</v>
      </c>
      <c r="R23" s="31">
        <v>7</v>
      </c>
      <c r="S23" s="31">
        <v>74842</v>
      </c>
      <c r="T23" s="5">
        <v>7</v>
      </c>
      <c r="U23" s="65">
        <v>71538</v>
      </c>
      <c r="V23" s="5">
        <v>9</v>
      </c>
      <c r="W23" s="65">
        <v>51485</v>
      </c>
      <c r="X23" s="5">
        <v>9</v>
      </c>
      <c r="Y23" s="65">
        <v>49140.432</v>
      </c>
      <c r="Z23" s="5">
        <v>9</v>
      </c>
      <c r="AA23" s="65">
        <v>44479</v>
      </c>
      <c r="AB23" s="5">
        <v>9</v>
      </c>
      <c r="AC23" s="65">
        <v>44448</v>
      </c>
    </row>
    <row r="24" spans="2:29" ht="12.75">
      <c r="B24" s="5"/>
      <c r="C24" s="17"/>
      <c r="D24" s="79"/>
      <c r="E24" s="80"/>
      <c r="H24" s="31"/>
      <c r="I24" s="17"/>
      <c r="J24" s="31"/>
      <c r="K24" s="17"/>
      <c r="L24" s="31"/>
      <c r="M24" s="17"/>
      <c r="N24" s="31"/>
      <c r="O24" s="17"/>
      <c r="P24" s="31"/>
      <c r="Q24" s="17"/>
      <c r="R24" s="31"/>
      <c r="S24" s="17"/>
      <c r="T24" s="31"/>
      <c r="U24" s="17"/>
      <c r="V24" s="5"/>
      <c r="W24" s="67"/>
      <c r="X24" s="5"/>
      <c r="Y24" s="67"/>
      <c r="Z24" s="17"/>
      <c r="AA24" s="17"/>
      <c r="AB24" s="17"/>
      <c r="AC24" s="17"/>
    </row>
    <row r="25" spans="2:29" ht="12.75">
      <c r="B25" s="6" t="s">
        <v>0</v>
      </c>
      <c r="C25" s="18"/>
      <c r="D25" s="85"/>
      <c r="E25" s="78"/>
      <c r="H25" s="32"/>
      <c r="I25" s="18"/>
      <c r="J25" s="32">
        <f aca="true" t="shared" si="0" ref="J25:V25">SUM(J16:J23)</f>
        <v>65</v>
      </c>
      <c r="K25" s="18">
        <f t="shared" si="0"/>
        <v>553850</v>
      </c>
      <c r="L25" s="32">
        <f t="shared" si="0"/>
        <v>66</v>
      </c>
      <c r="M25" s="18">
        <f t="shared" si="0"/>
        <v>535544</v>
      </c>
      <c r="N25" s="32">
        <f t="shared" si="0"/>
        <v>66</v>
      </c>
      <c r="O25" s="18">
        <f t="shared" si="0"/>
        <v>516803</v>
      </c>
      <c r="P25" s="32">
        <f t="shared" si="0"/>
        <v>58</v>
      </c>
      <c r="Q25" s="18">
        <f t="shared" si="0"/>
        <v>474914</v>
      </c>
      <c r="R25" s="32">
        <f t="shared" si="0"/>
        <v>58</v>
      </c>
      <c r="S25" s="18">
        <f t="shared" si="0"/>
        <v>395541</v>
      </c>
      <c r="T25" s="32">
        <f t="shared" si="0"/>
        <v>57</v>
      </c>
      <c r="U25" s="18">
        <f t="shared" si="0"/>
        <v>354237</v>
      </c>
      <c r="V25" s="64">
        <f t="shared" si="0"/>
        <v>57</v>
      </c>
      <c r="W25" s="68">
        <f>SUM(W16:W24)</f>
        <v>253884</v>
      </c>
      <c r="X25" s="64">
        <f>SUM(X16:X23)</f>
        <v>58</v>
      </c>
      <c r="Y25" s="68">
        <f>SUM(Y16:Y24)</f>
        <v>242999.496</v>
      </c>
      <c r="Z25" s="18">
        <f>SUM(Z16:Z23)</f>
        <v>54</v>
      </c>
      <c r="AA25" s="18">
        <f>SUM(AA16:AA23)</f>
        <v>218553</v>
      </c>
      <c r="AB25" s="18">
        <f>SUM(AB16:AB23)</f>
        <v>52</v>
      </c>
      <c r="AC25" s="18">
        <f>SUM(AC16:AC23)</f>
        <v>211119</v>
      </c>
    </row>
    <row r="26" spans="2:29" ht="12.75">
      <c r="B26" s="6"/>
      <c r="C26" s="18"/>
      <c r="D26" s="18"/>
      <c r="E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X26" s="18"/>
      <c r="Z26" s="18"/>
      <c r="AA26" s="18"/>
      <c r="AB26" s="18"/>
      <c r="AC26" s="18"/>
    </row>
    <row r="27" spans="2:29" ht="12.75">
      <c r="B27" s="6" t="s">
        <v>22</v>
      </c>
      <c r="C27" s="18"/>
      <c r="D27" s="18"/>
      <c r="E27" s="38"/>
      <c r="I27" s="38"/>
      <c r="K27" s="38">
        <v>70.55</v>
      </c>
      <c r="M27" s="38">
        <v>67.1471</v>
      </c>
      <c r="O27" s="38">
        <v>64.13</v>
      </c>
      <c r="Q27" s="38">
        <v>57.90066591727606</v>
      </c>
      <c r="S27" s="38">
        <v>47.63876528783899</v>
      </c>
      <c r="T27" s="18"/>
      <c r="U27" s="64">
        <v>42.3</v>
      </c>
      <c r="V27" s="18"/>
      <c r="W27" s="64">
        <v>30.14</v>
      </c>
      <c r="X27" s="18"/>
      <c r="Y27" s="64">
        <v>28.76</v>
      </c>
      <c r="AA27" s="38">
        <v>26.05</v>
      </c>
      <c r="AC27" s="38">
        <v>25.12</v>
      </c>
    </row>
    <row r="28" spans="2:29" ht="13.5" thickBot="1">
      <c r="B28" s="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15"/>
      <c r="Y28" s="115"/>
      <c r="Z28" s="115"/>
      <c r="AA28" s="115"/>
      <c r="AB28" s="115"/>
      <c r="AC28" s="115"/>
    </row>
    <row r="29" spans="2:23" ht="12.75">
      <c r="B29" s="56" t="s">
        <v>81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2:15" ht="12.75">
      <c r="B30" s="3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ht="12.75">
      <c r="V31" s="31"/>
    </row>
    <row r="32" ht="12.75">
      <c r="V32" s="31"/>
    </row>
    <row r="33" ht="12.75">
      <c r="V33" s="31"/>
    </row>
    <row r="34" ht="12.75">
      <c r="V34" s="31"/>
    </row>
    <row r="35" ht="12.75">
      <c r="V35" s="31"/>
    </row>
    <row r="36" ht="12.75">
      <c r="V36" s="31"/>
    </row>
    <row r="37" ht="12.75">
      <c r="V37" s="31"/>
    </row>
    <row r="38" ht="12.75">
      <c r="V38" s="31"/>
    </row>
    <row r="39" ht="12.75">
      <c r="V39" s="31"/>
    </row>
    <row r="40" ht="12.75">
      <c r="V40" s="32"/>
    </row>
  </sheetData>
  <sheetProtection/>
  <mergeCells count="12">
    <mergeCell ref="T13:U13"/>
    <mergeCell ref="R13:S13"/>
    <mergeCell ref="P13:Q13"/>
    <mergeCell ref="N13:O13"/>
    <mergeCell ref="D13:E13"/>
    <mergeCell ref="Z13:AA13"/>
    <mergeCell ref="X13:Y13"/>
    <mergeCell ref="AB13:AC13"/>
    <mergeCell ref="L13:M13"/>
    <mergeCell ref="H13:I13"/>
    <mergeCell ref="J13:K13"/>
    <mergeCell ref="V13:W13"/>
  </mergeCells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</dc:creator>
  <cp:keywords/>
  <dc:description/>
  <cp:lastModifiedBy>53430 - 040 - 3534472 - 85545</cp:lastModifiedBy>
  <cp:lastPrinted>2015-05-18T11:01:46Z</cp:lastPrinted>
  <dcterms:created xsi:type="dcterms:W3CDTF">2009-04-16T15:23:29Z</dcterms:created>
  <dcterms:modified xsi:type="dcterms:W3CDTF">2015-05-18T11:01:54Z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